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13_ncr:1_{596D552E-CEA3-4AE9-9977-EBF96267474C}" xr6:coauthVersionLast="47" xr6:coauthVersionMax="47" xr10:uidLastSave="{00000000-0000-0000-0000-000000000000}"/>
  <bookViews>
    <workbookView xWindow="-120" yWindow="-120" windowWidth="20730" windowHeight="11040" tabRatio="830" activeTab="3" xr2:uid="{00000000-000D-0000-FFFF-FFFF00000000}"/>
  </bookViews>
  <sheets>
    <sheet name="One Year-Fixed Fees" sheetId="7" r:id="rId1"/>
    <sheet name="One Year- Variable Fees" sheetId="10" r:id="rId2"/>
    <sheet name="One Year-Hybrid Fees" sheetId="6" r:id="rId3"/>
    <sheet name="Multi Year- Hybrid Fees" sheetId="14" r:id="rId4"/>
    <sheet name="AAA CURRENT METHOD" sheetId="15" state="hidden" r:id="rId5"/>
  </sheets>
  <definedNames>
    <definedName name="_xlnm.Print_Area" localSheetId="2">'One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4" l="1"/>
  <c r="L30" i="14"/>
  <c r="J30" i="14"/>
  <c r="H30" i="14"/>
  <c r="F30" i="14"/>
  <c r="F29" i="14"/>
  <c r="F28" i="14"/>
  <c r="F27" i="14"/>
  <c r="F25" i="14"/>
  <c r="J29" i="15"/>
  <c r="H29" i="15"/>
  <c r="H19" i="15" l="1"/>
  <c r="H18" i="15"/>
  <c r="F19" i="15"/>
  <c r="F18" i="15"/>
  <c r="F20" i="14"/>
  <c r="F21" i="14" s="1"/>
  <c r="F23" i="14" s="1"/>
  <c r="F19" i="14"/>
  <c r="F18" i="14"/>
  <c r="F24" i="15"/>
  <c r="F12" i="15"/>
  <c r="F13" i="15" s="1"/>
  <c r="F24" i="14"/>
  <c r="F12" i="14"/>
  <c r="B26" i="7"/>
  <c r="B27" i="7" s="1"/>
  <c r="B28" i="7" s="1"/>
  <c r="B29" i="7" s="1"/>
  <c r="B30" i="7" s="1"/>
  <c r="B39" i="10"/>
  <c r="B40" i="10" s="1"/>
  <c r="B41" i="10" s="1"/>
  <c r="B42" i="10" s="1"/>
  <c r="B43" i="10" s="1"/>
  <c r="B44" i="10" s="1"/>
  <c r="B45" i="10" s="1"/>
  <c r="B46" i="10" s="1"/>
  <c r="B47" i="10" s="1"/>
  <c r="B48" i="10" s="1"/>
  <c r="H20" i="15" l="1"/>
  <c r="H21" i="15" s="1"/>
  <c r="F21" i="15"/>
  <c r="F20" i="15"/>
  <c r="F36" i="14"/>
  <c r="F32" i="14"/>
  <c r="F33" i="14" s="1"/>
  <c r="F25" i="15"/>
  <c r="F27" i="15" s="1"/>
  <c r="F14" i="15"/>
  <c r="F13" i="14"/>
  <c r="F14" i="14"/>
  <c r="F16" i="14" s="1"/>
  <c r="J12" i="10"/>
  <c r="J24" i="10" s="1"/>
  <c r="H12" i="10"/>
  <c r="H24" i="10" s="1"/>
  <c r="F12" i="10"/>
  <c r="F24" i="10" s="1"/>
  <c r="B31" i="7"/>
  <c r="B39" i="6"/>
  <c r="B40" i="6" s="1"/>
  <c r="B41" i="6" s="1"/>
  <c r="B42" i="6" s="1"/>
  <c r="B43" i="6" s="1"/>
  <c r="B44" i="6" s="1"/>
  <c r="B45" i="6" s="1"/>
  <c r="B46" i="6" s="1"/>
  <c r="B47" i="6" s="1"/>
  <c r="B48" i="6" s="1"/>
  <c r="F35" i="14" l="1"/>
  <c r="H24" i="14" s="1"/>
  <c r="H12" i="14"/>
  <c r="F16" i="15"/>
  <c r="F25" i="10"/>
  <c r="J25" i="10"/>
  <c r="H25" i="10"/>
  <c r="H13" i="10"/>
  <c r="H14" i="10" s="1"/>
  <c r="H16" i="10" s="1"/>
  <c r="F13" i="10"/>
  <c r="F14" i="10" s="1"/>
  <c r="F16" i="10" s="1"/>
  <c r="J13" i="10"/>
  <c r="J14" i="10" s="1"/>
  <c r="J16" i="10" s="1"/>
  <c r="H25" i="14" l="1"/>
  <c r="H13" i="14"/>
  <c r="H14" i="14" s="1"/>
  <c r="J19" i="10"/>
  <c r="J18" i="10"/>
  <c r="F19" i="10"/>
  <c r="F18" i="10"/>
  <c r="H19" i="10"/>
  <c r="H18" i="10"/>
  <c r="H16" i="14" l="1"/>
  <c r="F23" i="15"/>
  <c r="J20" i="10"/>
  <c r="J21" i="10" s="1"/>
  <c r="J23" i="10" s="1"/>
  <c r="J35" i="10" s="1"/>
  <c r="H20" i="10"/>
  <c r="H21" i="10" s="1"/>
  <c r="H23" i="10" s="1"/>
  <c r="H35" i="10" s="1"/>
  <c r="F20" i="10"/>
  <c r="F21" i="10" s="1"/>
  <c r="F23" i="10" s="1"/>
  <c r="F35" i="10" s="1"/>
  <c r="J10" i="7"/>
  <c r="H10" i="7"/>
  <c r="F10" i="7"/>
  <c r="J12" i="6"/>
  <c r="J13" i="6" s="1"/>
  <c r="H12" i="6"/>
  <c r="H13" i="6" s="1"/>
  <c r="F12" i="6"/>
  <c r="F13" i="6" s="1"/>
  <c r="H19" i="14" l="1"/>
  <c r="H18" i="14"/>
  <c r="F36" i="15"/>
  <c r="F32" i="15"/>
  <c r="F26" i="10"/>
  <c r="H26" i="10"/>
  <c r="J26" i="10"/>
  <c r="J11" i="7"/>
  <c r="J12" i="7" s="1"/>
  <c r="J14" i="7" s="1"/>
  <c r="J24" i="6"/>
  <c r="F24" i="6"/>
  <c r="F25" i="6" s="1"/>
  <c r="H24" i="6"/>
  <c r="H11" i="7"/>
  <c r="H12" i="7" s="1"/>
  <c r="F11" i="7"/>
  <c r="F12" i="7" s="1"/>
  <c r="F14" i="7" s="1"/>
  <c r="F14" i="6"/>
  <c r="H14" i="6"/>
  <c r="J14" i="6"/>
  <c r="H20" i="14" l="1"/>
  <c r="H21" i="14" s="1"/>
  <c r="H23" i="14" s="1"/>
  <c r="H27" i="14" s="1"/>
  <c r="H28" i="14" s="1"/>
  <c r="H29" i="14" s="1"/>
  <c r="H32" i="14"/>
  <c r="H36" i="14"/>
  <c r="H12" i="15"/>
  <c r="F33" i="15"/>
  <c r="F35" i="15"/>
  <c r="H24" i="15" s="1"/>
  <c r="F16" i="7"/>
  <c r="H25" i="6"/>
  <c r="J25" i="6"/>
  <c r="H28" i="10"/>
  <c r="H29" i="10" s="1"/>
  <c r="H31" i="10" s="1"/>
  <c r="J28" i="10"/>
  <c r="J29" i="10" s="1"/>
  <c r="J31" i="10" s="1"/>
  <c r="F28" i="10"/>
  <c r="F29" i="10" s="1"/>
  <c r="F31" i="10" s="1"/>
  <c r="J17" i="7"/>
  <c r="J16" i="7"/>
  <c r="H14" i="7"/>
  <c r="H16" i="6"/>
  <c r="F16" i="6"/>
  <c r="J16" i="6"/>
  <c r="H25" i="15" l="1"/>
  <c r="J12" i="14"/>
  <c r="H33" i="14"/>
  <c r="H35" i="14"/>
  <c r="J24" i="14" s="1"/>
  <c r="H13" i="15"/>
  <c r="F19" i="6"/>
  <c r="F18" i="6"/>
  <c r="H32" i="10"/>
  <c r="H34" i="10"/>
  <c r="F32" i="10"/>
  <c r="F34" i="10"/>
  <c r="J32" i="10"/>
  <c r="J34" i="10"/>
  <c r="J19" i="6"/>
  <c r="H19" i="6"/>
  <c r="J18" i="7"/>
  <c r="J19" i="7" s="1"/>
  <c r="J21" i="7" s="1"/>
  <c r="J22" i="7" s="1"/>
  <c r="F17" i="7"/>
  <c r="F18" i="7" s="1"/>
  <c r="F19" i="7" s="1"/>
  <c r="H17" i="7"/>
  <c r="H16" i="7"/>
  <c r="H18" i="7" s="1"/>
  <c r="J18" i="6"/>
  <c r="H18" i="6"/>
  <c r="J25" i="14" l="1"/>
  <c r="J13" i="14"/>
  <c r="H27" i="15"/>
  <c r="H14" i="15"/>
  <c r="F21" i="7"/>
  <c r="F22" i="7" s="1"/>
  <c r="F20" i="6"/>
  <c r="F21" i="6" s="1"/>
  <c r="F23" i="6" s="1"/>
  <c r="F35" i="6" s="1"/>
  <c r="H20" i="6"/>
  <c r="H21" i="6" s="1"/>
  <c r="H23" i="6" s="1"/>
  <c r="J20" i="6"/>
  <c r="J21" i="6" s="1"/>
  <c r="J23" i="6" s="1"/>
  <c r="H19" i="7"/>
  <c r="H21" i="7" s="1"/>
  <c r="H22" i="7" s="1"/>
  <c r="J14" i="14" l="1"/>
  <c r="H16" i="15"/>
  <c r="J26" i="6"/>
  <c r="J28" i="6" s="1"/>
  <c r="J29" i="6" s="1"/>
  <c r="J31" i="6" s="1"/>
  <c r="J35" i="6"/>
  <c r="H26" i="6"/>
  <c r="H28" i="6" s="1"/>
  <c r="H29" i="6" s="1"/>
  <c r="H31" i="6" s="1"/>
  <c r="H35" i="6"/>
  <c r="F26" i="6"/>
  <c r="F28" i="6" s="1"/>
  <c r="F29" i="6" s="1"/>
  <c r="J16" i="14" l="1"/>
  <c r="H34" i="6"/>
  <c r="H32" i="6"/>
  <c r="J32" i="6"/>
  <c r="J34" i="6"/>
  <c r="F31" i="6"/>
  <c r="F34" i="6" s="1"/>
  <c r="J18" i="14" l="1"/>
  <c r="J19" i="14"/>
  <c r="H23" i="15"/>
  <c r="F32" i="6"/>
  <c r="J20" i="14" l="1"/>
  <c r="J21" i="14" s="1"/>
  <c r="J23" i="14" s="1"/>
  <c r="J27" i="14" s="1"/>
  <c r="J28" i="14" s="1"/>
  <c r="J29" i="14" s="1"/>
  <c r="H28" i="15"/>
  <c r="H36" i="15"/>
  <c r="H32" i="15"/>
  <c r="H35" i="15" s="1"/>
  <c r="J36" i="14" l="1"/>
  <c r="H33" i="15"/>
  <c r="J12" i="15"/>
  <c r="J24" i="15"/>
  <c r="J25" i="15" s="1"/>
  <c r="J32" i="14" l="1"/>
  <c r="J13" i="15"/>
  <c r="J27" i="15" s="1"/>
  <c r="J14" i="15"/>
  <c r="J33" i="14" l="1"/>
  <c r="L12" i="14"/>
  <c r="J35" i="14"/>
  <c r="L24" i="14" s="1"/>
  <c r="J16" i="15"/>
  <c r="J19" i="15" l="1"/>
  <c r="J18" i="15"/>
  <c r="J20" i="15" s="1"/>
  <c r="J21" i="15" s="1"/>
  <c r="L25" i="14"/>
  <c r="L13" i="14"/>
  <c r="L14" i="14" l="1"/>
  <c r="L16" i="14" s="1"/>
  <c r="J23" i="15"/>
  <c r="L19" i="14" l="1"/>
  <c r="L18" i="14"/>
  <c r="L20" i="14"/>
  <c r="L21" i="14" s="1"/>
  <c r="L23" i="14" s="1"/>
  <c r="L27" i="14" s="1"/>
  <c r="L28" i="14" s="1"/>
  <c r="L29" i="14" s="1"/>
  <c r="J28" i="15"/>
  <c r="J36" i="15"/>
  <c r="J32" i="15"/>
  <c r="L32" i="14" l="1"/>
  <c r="L33" i="14" s="1"/>
  <c r="L36" i="14"/>
  <c r="J33" i="15"/>
  <c r="L12" i="15"/>
  <c r="J35" i="15"/>
  <c r="L24" i="15" s="1"/>
  <c r="L25" i="15" s="1"/>
  <c r="L35" i="14" l="1"/>
  <c r="N24" i="14" s="1"/>
  <c r="N12" i="14"/>
  <c r="N25" i="14" s="1"/>
  <c r="L13" i="15"/>
  <c r="L27" i="15" s="1"/>
  <c r="N13" i="14" l="1"/>
  <c r="L14" i="15"/>
  <c r="N14" i="14" l="1"/>
  <c r="N16" i="14" s="1"/>
  <c r="N19" i="14" s="1"/>
  <c r="L16" i="15"/>
  <c r="N18" i="14" l="1"/>
  <c r="N20" i="14" s="1"/>
  <c r="N21" i="14" s="1"/>
  <c r="N23" i="14" s="1"/>
  <c r="L18" i="15"/>
  <c r="L19" i="15"/>
  <c r="N36" i="14" l="1"/>
  <c r="N27" i="14"/>
  <c r="N28" i="14" s="1"/>
  <c r="N29" i="14" s="1"/>
  <c r="N32" i="14" s="1"/>
  <c r="L20" i="15"/>
  <c r="L21" i="15" s="1"/>
  <c r="L23" i="15"/>
  <c r="N33" i="14" l="1"/>
  <c r="N35" i="14"/>
  <c r="L32" i="15"/>
  <c r="L36" i="15"/>
  <c r="L28" i="15"/>
  <c r="N12" i="15" l="1"/>
  <c r="L33" i="15"/>
  <c r="L35" i="15"/>
  <c r="N24" i="15" s="1"/>
  <c r="N25" i="15" s="1"/>
  <c r="N13" i="15" l="1"/>
  <c r="N27" i="15" s="1"/>
  <c r="N14" i="15" l="1"/>
  <c r="N16" i="15" l="1"/>
  <c r="N18" i="15" l="1"/>
  <c r="N19" i="15"/>
  <c r="N20" i="15"/>
  <c r="N21" i="15" s="1"/>
  <c r="N23" i="15" l="1"/>
  <c r="N36" i="15" l="1"/>
  <c r="N28" i="15"/>
  <c r="N29" i="15" s="1"/>
  <c r="N32" i="15"/>
  <c r="N33" i="15" l="1"/>
  <c r="N35" i="15"/>
</calcChain>
</file>

<file path=xl/sharedStrings.xml><?xml version="1.0" encoding="utf-8"?>
<sst xmlns="http://schemas.openxmlformats.org/spreadsheetml/2006/main" count="407" uniqueCount="124">
  <si>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</si>
  <si>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</si>
  <si>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</si>
  <si>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</si>
  <si>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</si>
  <si>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</si>
  <si>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</si>
  <si>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</si>
  <si>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</si>
  <si>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</si>
  <si>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</si>
  <si>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</si>
  <si>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</si>
  <si>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</si>
  <si>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</si>
  <si>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</si>
  <si>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</si>
  <si>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</si>
  <si>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</si>
  <si>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</si>
  <si>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</si>
  <si>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</si>
  <si>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</si>
  <si>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</si>
  <si>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</si>
  <si>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</si>
  <si>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</si>
  <si>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</si>
  <si>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</si>
  <si>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</si>
  <si>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</si>
  <si>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</si>
  <si>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</si>
  <si>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</si>
  <si>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</si>
  <si>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</si>
  <si>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</si>
  <si>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</si>
  <si>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</si>
  <si>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</si>
  <si>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</si>
  <si>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</si>
  <si>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</si>
  <si>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</si>
  <si>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</si>
  <si>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</si>
  <si>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</si>
  <si>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</si>
  <si>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</si>
  <si>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</si>
  <si>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</si>
  <si>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</si>
  <si>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</si>
  <si>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</si>
  <si>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</si>
  <si>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</si>
  <si>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</si>
  <si>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</si>
  <si>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</si>
  <si>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</si>
  <si>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</si>
  <si>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</si>
  <si>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</si>
  <si>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</si>
  <si>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</si>
  <si>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</si>
  <si>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</si>
  <si>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</si>
  <si>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</si>
  <si>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</si>
  <si>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</si>
  <si>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</si>
  <si>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</si>
  <si>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</si>
  <si>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</si>
  <si>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</si>
  <si>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</si>
  <si>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</si>
  <si>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</si>
  <si>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</si>
  <si>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</si>
  <si>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</si>
  <si>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</si>
  <si>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</si>
  <si>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</si>
  <si>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</si>
  <si>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</si>
  <si>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</si>
  <si>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</si>
  <si>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</si>
  <si>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</si>
  <si>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</si>
  <si>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</si>
  <si>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</si>
  <si>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</si>
  <si>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</si>
  <si>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</si>
  <si>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</si>
  <si>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</si>
  <si>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</si>
  <si>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</si>
  <si>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</si>
  <si>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</si>
  <si>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</si>
  <si>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</si>
  <si>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</si>
  <si>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</si>
  <si>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</si>
  <si>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</si>
  <si>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</si>
  <si>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</si>
  <si>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</si>
  <si>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</si>
  <si>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</si>
  <si>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</si>
  <si>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</si>
  <si>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if paid seprately</t>
  </si>
  <si>
    <t>&lt;&lt; Plug and play</t>
  </si>
  <si>
    <t>xvi = ix + xiv</t>
  </si>
  <si>
    <t>xvii = ((xvi - i) / i) %</t>
  </si>
  <si>
    <t>xviii</t>
  </si>
  <si>
    <t>xviii = Max (x , xvi)</t>
  </si>
  <si>
    <t>xviii = Max (ix , x)</t>
  </si>
  <si>
    <t>xv = if d = 0, then Yes else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</si>
</sst>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0_ ;[Red]\-#,##0.00\ "/>
    <numFmt numFmtId="166" formatCode="#,##0_ ;[Red]\-#,##0\ "/>
    <numFmt numFmtId="167" formatCode="#,##0.0_ ;[Red]\-#,##0.0\ "/>
    <numFmt numFmtId="168"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1"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1" xfId="0" applyBorder="1" applyAlignment="1">
      <alignment vertical="center"/>
    </xf>
    <xf numFmtId="9" fontId="2" fillId="0" borderId="32" xfId="0" applyNumberFormat="1" applyFont="1" applyBorder="1" applyAlignment="1">
      <alignment horizontal="left" vertical="center"/>
    </xf>
    <xf numFmtId="0" fontId="5" fillId="0" borderId="36" xfId="0" applyFont="1" applyBorder="1" applyAlignment="1">
      <alignment horizontal="right" vertical="center"/>
    </xf>
    <xf numFmtId="9" fontId="5" fillId="2" borderId="37" xfId="0" applyNumberFormat="1" applyFont="1" applyFill="1" applyBorder="1" applyAlignment="1">
      <alignment horizontal="left" vertical="center"/>
    </xf>
    <xf numFmtId="0" fontId="5" fillId="0" borderId="38" xfId="0" applyFont="1" applyBorder="1" applyAlignment="1">
      <alignment horizontal="right" vertical="center"/>
    </xf>
    <xf numFmtId="9" fontId="5" fillId="2" borderId="38" xfId="0" applyNumberFormat="1" applyFont="1" applyFill="1" applyBorder="1" applyAlignment="1">
      <alignment horizontal="left" vertical="center"/>
    </xf>
    <xf numFmtId="9" fontId="5" fillId="2" borderId="39" xfId="0" applyNumberFormat="1" applyFont="1" applyFill="1" applyBorder="1" applyAlignment="1">
      <alignment horizontal="left" vertical="center"/>
    </xf>
    <xf numFmtId="10" fontId="8" fillId="4" borderId="1" xfId="0" applyNumberFormat="1" applyFont="1" applyFill="1" applyBorder="1" applyAlignment="1">
      <alignment vertical="center"/>
    </xf>
    <xf numFmtId="0" fontId="8" fillId="4" borderId="1" xfId="0" applyFont="1" applyFill="1" applyBorder="1" applyAlignment="1">
      <alignmen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166" fontId="0" fillId="0" borderId="1" xfId="0" applyNumberFormat="1" applyBorder="1" applyAlignment="1">
      <alignment horizontal="right" vertical="center"/>
    </xf>
    <xf numFmtId="166"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164" fontId="0" fillId="0" borderId="1" xfId="1" applyFont="1" applyBorder="1" applyAlignment="1">
      <alignment horizontal="right" vertical="center"/>
    </xf>
    <xf numFmtId="164" fontId="0" fillId="0" borderId="13" xfId="1" applyFont="1" applyBorder="1" applyAlignment="1">
      <alignment horizontal="right"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3" fillId="0" borderId="22" xfId="0" applyFont="1" applyBorder="1" applyAlignment="1">
      <alignment vertical="center" wrapText="1"/>
    </xf>
    <xf numFmtId="0" fontId="4" fillId="0" borderId="22" xfId="0" applyFont="1" applyBorder="1"/>
    <xf numFmtId="0" fontId="4" fillId="0" borderId="23"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65" fontId="3" fillId="0" borderId="1" xfId="0" applyNumberFormat="1" applyFont="1" applyBorder="1" applyAlignment="1">
      <alignment horizontal="right" vertical="center"/>
    </xf>
    <xf numFmtId="0" fontId="4" fillId="0" borderId="1" xfId="0" applyFont="1" applyBorder="1"/>
    <xf numFmtId="166" fontId="3" fillId="0" borderId="1" xfId="0" applyNumberFormat="1" applyFont="1" applyBorder="1" applyAlignment="1">
      <alignment horizontal="right" vertical="center"/>
    </xf>
    <xf numFmtId="10"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3" xfId="0" applyFont="1" applyBorder="1"/>
    <xf numFmtId="166" fontId="3" fillId="0" borderId="2" xfId="0" applyNumberFormat="1" applyFont="1" applyBorder="1" applyAlignment="1">
      <alignment horizontal="right" vertical="center"/>
    </xf>
    <xf numFmtId="166" fontId="3" fillId="0" borderId="3"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7" fontId="3"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7" xfId="0" applyFont="1" applyBorder="1" applyAlignment="1">
      <alignment horizontal="center" vertical="center"/>
    </xf>
    <xf numFmtId="0" fontId="4" fillId="0" borderId="29" xfId="0" applyFont="1" applyBorder="1"/>
    <xf numFmtId="166" fontId="3" fillId="0" borderId="6" xfId="0" applyNumberFormat="1" applyFont="1" applyBorder="1" applyAlignment="1">
      <alignment horizontal="right" vertical="center"/>
    </xf>
    <xf numFmtId="0" fontId="4" fillId="0" borderId="6" xfId="0" applyFont="1" applyBorder="1"/>
    <xf numFmtId="166" fontId="0" fillId="4" borderId="1"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opLeftCell="A16" zoomScaleNormal="100" workbookViewId="0">
      <selection activeCell="N11" sqref="N11"/>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10000000</v>
      </c>
      <c r="F3" s="12"/>
      <c r="G3" s="12"/>
      <c r="H3" s="12"/>
      <c r="I3" s="12"/>
      <c r="J3" s="12"/>
      <c r="K3" s="36"/>
    </row>
    <row r="4" spans="3:11" x14ac:dyDescent="0.25">
      <c r="C4" s="35" t="s">
        <v>1</v>
      </c>
      <c r="D4" s="6" t="s">
        <v>16</v>
      </c>
      <c r="E4" s="70">
        <v>2.5000000000000001E-2</v>
      </c>
      <c r="F4" s="71" t="s">
        <v>117</v>
      </c>
      <c r="G4" s="71"/>
      <c r="H4" s="12"/>
      <c r="I4" s="12"/>
      <c r="J4" s="12"/>
      <c r="K4" s="36"/>
    </row>
    <row r="5" spans="3:11" x14ac:dyDescent="0.25">
      <c r="C5" s="35" t="s">
        <v>38</v>
      </c>
      <c r="D5" s="6" t="s">
        <v>17</v>
      </c>
      <c r="E5" s="70">
        <v>5.0000000000000001E-3</v>
      </c>
      <c r="F5" s="71" t="s">
        <v>117</v>
      </c>
      <c r="G5" s="71"/>
      <c r="H5" s="12"/>
      <c r="I5" s="12"/>
      <c r="J5" s="12"/>
      <c r="K5" s="36"/>
    </row>
    <row r="6" spans="3:11" x14ac:dyDescent="0.25">
      <c r="C6" s="35" t="s">
        <v>56</v>
      </c>
      <c r="D6" s="6" t="s">
        <v>41</v>
      </c>
      <c r="E6" s="70">
        <v>2E-3</v>
      </c>
      <c r="F6" s="71" t="s">
        <v>117</v>
      </c>
      <c r="G6" s="71"/>
      <c r="H6" s="12"/>
      <c r="I6" s="12"/>
      <c r="J6" s="12"/>
      <c r="K6" s="36"/>
    </row>
    <row r="7" spans="3:11" ht="15.75" thickBot="1" x14ac:dyDescent="0.3">
      <c r="C7" s="35"/>
      <c r="D7" s="6"/>
      <c r="E7" s="5"/>
      <c r="F7" s="60"/>
      <c r="G7" s="29"/>
      <c r="H7" s="29"/>
      <c r="I7" s="29"/>
      <c r="J7" s="29"/>
      <c r="K7" s="63"/>
    </row>
    <row r="8" spans="3:11" ht="15.75" thickBot="1" x14ac:dyDescent="0.3">
      <c r="C8" s="92" t="s">
        <v>36</v>
      </c>
      <c r="D8" s="93"/>
      <c r="E8" s="94"/>
      <c r="F8" s="95" t="s">
        <v>12</v>
      </c>
      <c r="G8" s="96"/>
      <c r="H8" s="95" t="s">
        <v>13</v>
      </c>
      <c r="I8" s="96"/>
      <c r="J8" s="95" t="s">
        <v>14</v>
      </c>
      <c r="K8" s="96"/>
    </row>
    <row r="9" spans="3:11" x14ac:dyDescent="0.25">
      <c r="C9" s="92"/>
      <c r="D9" s="93"/>
      <c r="E9" s="93"/>
      <c r="F9" s="61" t="s">
        <v>3</v>
      </c>
      <c r="G9" s="62">
        <v>0.2</v>
      </c>
      <c r="H9" s="61" t="s">
        <v>4</v>
      </c>
      <c r="I9" s="62">
        <v>-0.2</v>
      </c>
      <c r="J9" s="61" t="s">
        <v>5</v>
      </c>
      <c r="K9" s="64">
        <v>0</v>
      </c>
    </row>
    <row r="10" spans="3:11" x14ac:dyDescent="0.25">
      <c r="C10" s="35" t="s">
        <v>11</v>
      </c>
      <c r="D10" s="6" t="s">
        <v>19</v>
      </c>
      <c r="E10" s="11" t="s">
        <v>29</v>
      </c>
      <c r="F10" s="81">
        <f>+$E$3</f>
        <v>10000000</v>
      </c>
      <c r="G10" s="81"/>
      <c r="H10" s="81">
        <f>+$E$3</f>
        <v>10000000</v>
      </c>
      <c r="I10" s="81"/>
      <c r="J10" s="81">
        <f>+$E$3</f>
        <v>10000000</v>
      </c>
      <c r="K10" s="82"/>
    </row>
    <row r="11" spans="3:11" x14ac:dyDescent="0.25">
      <c r="C11" s="35" t="s">
        <v>33</v>
      </c>
      <c r="D11" s="6" t="s">
        <v>20</v>
      </c>
      <c r="E11" s="11" t="s">
        <v>30</v>
      </c>
      <c r="F11" s="81">
        <f>F10*G9</f>
        <v>2000000</v>
      </c>
      <c r="G11" s="81"/>
      <c r="H11" s="81">
        <f>H10*I9</f>
        <v>-2000000</v>
      </c>
      <c r="I11" s="81"/>
      <c r="J11" s="88">
        <f>J10*K9</f>
        <v>0</v>
      </c>
      <c r="K11" s="89"/>
    </row>
    <row r="12" spans="3:11" x14ac:dyDescent="0.25">
      <c r="C12" s="35" t="s">
        <v>7</v>
      </c>
      <c r="D12" s="6" t="s">
        <v>21</v>
      </c>
      <c r="E12" s="11" t="s">
        <v>31</v>
      </c>
      <c r="F12" s="81">
        <f>F10+F11</f>
        <v>12000000</v>
      </c>
      <c r="G12" s="81"/>
      <c r="H12" s="81">
        <f>H10+H11</f>
        <v>8000000</v>
      </c>
      <c r="I12" s="81"/>
      <c r="J12" s="81">
        <f>J10+J11</f>
        <v>10000000</v>
      </c>
      <c r="K12" s="82"/>
    </row>
    <row r="13" spans="3:11" x14ac:dyDescent="0.25">
      <c r="C13" s="83"/>
      <c r="D13" s="84"/>
      <c r="E13" s="84"/>
      <c r="F13" s="84"/>
      <c r="G13" s="84"/>
      <c r="H13" s="84"/>
      <c r="I13" s="84"/>
      <c r="J13" s="84"/>
      <c r="K13" s="85"/>
    </row>
    <row r="14" spans="3:11" x14ac:dyDescent="0.25">
      <c r="C14" s="35" t="s">
        <v>63</v>
      </c>
      <c r="D14" s="6" t="s">
        <v>22</v>
      </c>
      <c r="E14" s="11" t="s">
        <v>32</v>
      </c>
      <c r="F14" s="90">
        <f>(F10+F12)/2</f>
        <v>11000000</v>
      </c>
      <c r="G14" s="90"/>
      <c r="H14" s="90">
        <f>(H10+H12)/2</f>
        <v>9000000</v>
      </c>
      <c r="I14" s="90"/>
      <c r="J14" s="90">
        <f>(J10+J12)/2</f>
        <v>10000000</v>
      </c>
      <c r="K14" s="91"/>
    </row>
    <row r="15" spans="3:11" x14ac:dyDescent="0.25">
      <c r="C15" s="83"/>
      <c r="D15" s="84"/>
      <c r="E15" s="84"/>
      <c r="F15" s="84"/>
      <c r="G15" s="84"/>
      <c r="H15" s="84"/>
      <c r="I15" s="84"/>
      <c r="J15" s="84"/>
      <c r="K15" s="85"/>
    </row>
    <row r="16" spans="3:11" x14ac:dyDescent="0.25">
      <c r="C16" s="35" t="s">
        <v>34</v>
      </c>
      <c r="D16" s="6" t="s">
        <v>23</v>
      </c>
      <c r="E16" s="11" t="s">
        <v>55</v>
      </c>
      <c r="F16" s="81">
        <f>+F14*-$E$5</f>
        <v>-55000</v>
      </c>
      <c r="G16" s="81"/>
      <c r="H16" s="81">
        <f>+H14*-$E$5</f>
        <v>-45000</v>
      </c>
      <c r="I16" s="81"/>
      <c r="J16" s="81">
        <f>+J14*-$E$5</f>
        <v>-50000</v>
      </c>
      <c r="K16" s="82"/>
    </row>
    <row r="17" spans="2:11" x14ac:dyDescent="0.25">
      <c r="C17" s="35" t="s">
        <v>56</v>
      </c>
      <c r="D17" s="6" t="s">
        <v>24</v>
      </c>
      <c r="E17" s="11" t="s">
        <v>57</v>
      </c>
      <c r="F17" s="81">
        <f>+F14*-$E$6</f>
        <v>-22000</v>
      </c>
      <c r="G17" s="81"/>
      <c r="H17" s="81">
        <f>+H14*-$E$6</f>
        <v>-18000</v>
      </c>
      <c r="I17" s="81"/>
      <c r="J17" s="81">
        <f>+J14*-$E$6</f>
        <v>-20000</v>
      </c>
      <c r="K17" s="82"/>
    </row>
    <row r="18" spans="2:11" x14ac:dyDescent="0.25">
      <c r="C18" s="35" t="s">
        <v>35</v>
      </c>
      <c r="D18" s="6" t="s">
        <v>25</v>
      </c>
      <c r="E18" s="5" t="s">
        <v>58</v>
      </c>
      <c r="F18" s="81">
        <f>+(F14+F16+F17)*-$E$4</f>
        <v>-273075</v>
      </c>
      <c r="G18" s="81"/>
      <c r="H18" s="81">
        <f>+(H14+H16+H17)*-$E$4</f>
        <v>-223425</v>
      </c>
      <c r="I18" s="81"/>
      <c r="J18" s="81">
        <f>+(J14+J16+J17)*-$E$4</f>
        <v>-248250</v>
      </c>
      <c r="K18" s="82"/>
    </row>
    <row r="19" spans="2:11" x14ac:dyDescent="0.25">
      <c r="C19" s="35" t="s">
        <v>8</v>
      </c>
      <c r="D19" s="6" t="s">
        <v>26</v>
      </c>
      <c r="E19" s="5" t="s">
        <v>59</v>
      </c>
      <c r="F19" s="81">
        <f>+F16+F18+F17</f>
        <v>-350075</v>
      </c>
      <c r="G19" s="81"/>
      <c r="H19" s="81">
        <f>+H16+H18+H17</f>
        <v>-286425</v>
      </c>
      <c r="I19" s="81"/>
      <c r="J19" s="81">
        <f>+J16+J18+J17</f>
        <v>-318250</v>
      </c>
      <c r="K19" s="82"/>
    </row>
    <row r="20" spans="2:11" x14ac:dyDescent="0.25">
      <c r="C20" s="83"/>
      <c r="D20" s="84"/>
      <c r="E20" s="84"/>
      <c r="F20" s="84"/>
      <c r="G20" s="84"/>
      <c r="H20" s="84"/>
      <c r="I20" s="84"/>
      <c r="J20" s="84"/>
      <c r="K20" s="85"/>
    </row>
    <row r="21" spans="2:11" x14ac:dyDescent="0.25">
      <c r="C21" s="35" t="s">
        <v>9</v>
      </c>
      <c r="D21" s="6" t="s">
        <v>27</v>
      </c>
      <c r="E21" s="5" t="s">
        <v>67</v>
      </c>
      <c r="F21" s="81">
        <f>F12+F19</f>
        <v>11649925</v>
      </c>
      <c r="G21" s="81"/>
      <c r="H21" s="81">
        <f>H12+H19</f>
        <v>7713575</v>
      </c>
      <c r="I21" s="81"/>
      <c r="J21" s="81">
        <f>J12+J19</f>
        <v>9681750</v>
      </c>
      <c r="K21" s="82"/>
    </row>
    <row r="22" spans="2:11" x14ac:dyDescent="0.25">
      <c r="C22" s="35" t="s">
        <v>10</v>
      </c>
      <c r="D22" s="6" t="s">
        <v>28</v>
      </c>
      <c r="E22" s="5" t="s">
        <v>68</v>
      </c>
      <c r="F22" s="86">
        <f>+F21/F10-1</f>
        <v>0.1649925000000001</v>
      </c>
      <c r="G22" s="86"/>
      <c r="H22" s="86">
        <f>+H21/H10-1</f>
        <v>-0.22864249999999997</v>
      </c>
      <c r="I22" s="86"/>
      <c r="J22" s="86">
        <f>+J21/J10-1</f>
        <v>-3.1824999999999992E-2</v>
      </c>
      <c r="K22" s="87"/>
    </row>
    <row r="23" spans="2:11" x14ac:dyDescent="0.25">
      <c r="C23" s="35"/>
      <c r="D23" s="6"/>
      <c r="E23" s="5"/>
      <c r="F23" s="12"/>
      <c r="G23" s="12"/>
      <c r="H23" s="12"/>
      <c r="I23" s="12"/>
      <c r="J23" s="12"/>
      <c r="K23" s="36"/>
    </row>
    <row r="24" spans="2:11" ht="15.75" thickBot="1" x14ac:dyDescent="0.3">
      <c r="B24" s="49"/>
      <c r="C24" s="75" t="s">
        <v>88</v>
      </c>
      <c r="D24" s="76"/>
      <c r="E24" s="76"/>
      <c r="F24" s="76"/>
      <c r="G24" s="76"/>
      <c r="H24" s="76"/>
      <c r="I24" s="76"/>
      <c r="J24" s="76"/>
      <c r="K24" s="77"/>
    </row>
    <row r="25" spans="2:11" s="4" customFormat="1" ht="41.25" customHeight="1" thickBot="1" x14ac:dyDescent="0.3">
      <c r="B25" s="50">
        <v>1</v>
      </c>
      <c r="C25" s="72" t="s">
        <v>115</v>
      </c>
      <c r="D25" s="73"/>
      <c r="E25" s="73"/>
      <c r="F25" s="73"/>
      <c r="G25" s="73"/>
      <c r="H25" s="73"/>
      <c r="I25" s="73"/>
      <c r="J25" s="73"/>
      <c r="K25" s="74"/>
    </row>
    <row r="26" spans="2:11" s="4" customFormat="1" ht="37.5" customHeight="1" thickBot="1" x14ac:dyDescent="0.3">
      <c r="B26" s="50">
        <f t="shared" ref="B26:B30" si="0">+B25+1</f>
        <v>2</v>
      </c>
      <c r="C26" s="72" t="s">
        <v>61</v>
      </c>
      <c r="D26" s="73"/>
      <c r="E26" s="73"/>
      <c r="F26" s="73"/>
      <c r="G26" s="73"/>
      <c r="H26" s="73"/>
      <c r="I26" s="73"/>
      <c r="J26" s="73"/>
      <c r="K26" s="74"/>
    </row>
    <row r="27" spans="2:11" s="4" customFormat="1" ht="33.75" customHeight="1" thickBot="1" x14ac:dyDescent="0.3">
      <c r="B27" s="50">
        <f t="shared" si="0"/>
        <v>3</v>
      </c>
      <c r="C27" s="72" t="s">
        <v>60</v>
      </c>
      <c r="D27" s="73"/>
      <c r="E27" s="73"/>
      <c r="F27" s="73"/>
      <c r="G27" s="73"/>
      <c r="H27" s="73"/>
      <c r="I27" s="73"/>
      <c r="J27" s="73"/>
      <c r="K27" s="74"/>
    </row>
    <row r="28" spans="2:11" s="4" customFormat="1" ht="29.25" customHeight="1" thickBot="1" x14ac:dyDescent="0.3">
      <c r="B28" s="50">
        <f t="shared" si="0"/>
        <v>4</v>
      </c>
      <c r="C28" s="78" t="s">
        <v>37</v>
      </c>
      <c r="D28" s="79"/>
      <c r="E28" s="79"/>
      <c r="F28" s="79"/>
      <c r="G28" s="79"/>
      <c r="H28" s="79"/>
      <c r="I28" s="79"/>
      <c r="J28" s="79"/>
      <c r="K28" s="80"/>
    </row>
    <row r="29" spans="2:11" s="4" customFormat="1" ht="33.75" customHeight="1" thickBot="1" x14ac:dyDescent="0.3">
      <c r="B29" s="50">
        <f t="shared" si="0"/>
        <v>5</v>
      </c>
      <c r="C29" s="72" t="s">
        <v>62</v>
      </c>
      <c r="D29" s="73"/>
      <c r="E29" s="73"/>
      <c r="F29" s="73"/>
      <c r="G29" s="73"/>
      <c r="H29" s="73"/>
      <c r="I29" s="73"/>
      <c r="J29" s="73"/>
      <c r="K29" s="74"/>
    </row>
    <row r="30" spans="2:11" s="4" customFormat="1" ht="15.75" thickBot="1" x14ac:dyDescent="0.3">
      <c r="B30" s="50">
        <f t="shared" si="0"/>
        <v>6</v>
      </c>
      <c r="C30" s="72" t="s">
        <v>51</v>
      </c>
      <c r="D30" s="73"/>
      <c r="E30" s="73"/>
      <c r="F30" s="73"/>
      <c r="G30" s="73"/>
      <c r="H30" s="73"/>
      <c r="I30" s="73"/>
      <c r="J30" s="73"/>
      <c r="K30" s="74"/>
    </row>
    <row r="31" spans="2:11" s="4" customFormat="1" ht="34.5" customHeight="1" thickBot="1" x14ac:dyDescent="0.3">
      <c r="B31" s="50">
        <f t="shared" ref="B31" si="1">+B30+1</f>
        <v>7</v>
      </c>
      <c r="C31" s="72" t="s">
        <v>64</v>
      </c>
      <c r="D31" s="73"/>
      <c r="E31" s="73"/>
      <c r="F31" s="73"/>
      <c r="G31" s="73"/>
      <c r="H31" s="73"/>
      <c r="I31" s="73"/>
      <c r="J31" s="73"/>
      <c r="K31" s="74"/>
    </row>
    <row r="32" spans="2:11" ht="28.5" customHeight="1" thickBot="1" x14ac:dyDescent="0.3">
      <c r="B32" s="50">
        <v>8</v>
      </c>
      <c r="C32" s="72" t="s">
        <v>101</v>
      </c>
      <c r="D32" s="73"/>
      <c r="E32" s="73"/>
      <c r="F32" s="73"/>
      <c r="G32" s="73"/>
      <c r="H32" s="73"/>
      <c r="I32" s="73"/>
      <c r="J32" s="73"/>
      <c r="K32" s="74"/>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D31" sqref="D31"/>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10000000</v>
      </c>
      <c r="M3" s="41"/>
    </row>
    <row r="4" spans="3:13" x14ac:dyDescent="0.25">
      <c r="C4" s="35" t="s">
        <v>1</v>
      </c>
      <c r="D4" s="6" t="s">
        <v>16</v>
      </c>
      <c r="E4" s="70">
        <v>0</v>
      </c>
      <c r="F4" s="71" t="s">
        <v>117</v>
      </c>
      <c r="G4" s="71"/>
      <c r="M4" s="41"/>
    </row>
    <row r="5" spans="3:13" x14ac:dyDescent="0.25">
      <c r="C5" s="35" t="s">
        <v>6</v>
      </c>
      <c r="D5" s="6" t="s">
        <v>17</v>
      </c>
      <c r="E5" s="70">
        <v>5.0000000000000001E-3</v>
      </c>
      <c r="F5" s="71" t="s">
        <v>117</v>
      </c>
      <c r="G5" s="71"/>
      <c r="M5" s="41"/>
    </row>
    <row r="6" spans="3:13" x14ac:dyDescent="0.25">
      <c r="C6" s="35" t="s">
        <v>39</v>
      </c>
      <c r="D6" s="6" t="s">
        <v>41</v>
      </c>
      <c r="E6" s="70">
        <v>0.15</v>
      </c>
      <c r="F6" s="71" t="s">
        <v>117</v>
      </c>
      <c r="G6" s="71"/>
      <c r="M6" s="41"/>
    </row>
    <row r="7" spans="3:13" x14ac:dyDescent="0.25">
      <c r="C7" s="35" t="s">
        <v>40</v>
      </c>
      <c r="D7" s="6" t="s">
        <v>42</v>
      </c>
      <c r="E7" s="70">
        <v>0.1</v>
      </c>
      <c r="F7" s="71" t="s">
        <v>117</v>
      </c>
      <c r="G7" s="71"/>
      <c r="M7" s="41"/>
    </row>
    <row r="8" spans="3:13" x14ac:dyDescent="0.25">
      <c r="C8" s="35" t="s">
        <v>56</v>
      </c>
      <c r="D8" s="6" t="s">
        <v>65</v>
      </c>
      <c r="E8" s="70">
        <v>2E-3</v>
      </c>
      <c r="F8" s="71" t="s">
        <v>117</v>
      </c>
      <c r="G8" s="71"/>
      <c r="M8" s="41"/>
    </row>
    <row r="9" spans="3:13" ht="15.75" thickBot="1" x14ac:dyDescent="0.3">
      <c r="C9" s="42"/>
      <c r="F9" s="43"/>
      <c r="M9" s="41"/>
    </row>
    <row r="10" spans="3:13" ht="15.75" thickBot="1" x14ac:dyDescent="0.3">
      <c r="C10" s="92" t="s">
        <v>79</v>
      </c>
      <c r="D10" s="93"/>
      <c r="E10" s="94"/>
      <c r="F10" s="108" t="s">
        <v>12</v>
      </c>
      <c r="G10" s="109"/>
      <c r="H10" s="108" t="s">
        <v>13</v>
      </c>
      <c r="I10" s="109"/>
      <c r="J10" s="108" t="s">
        <v>14</v>
      </c>
      <c r="K10" s="109"/>
      <c r="M10" s="41"/>
    </row>
    <row r="11" spans="3:13" x14ac:dyDescent="0.25">
      <c r="C11" s="92"/>
      <c r="D11" s="93"/>
      <c r="E11" s="93"/>
      <c r="F11" s="61" t="s">
        <v>3</v>
      </c>
      <c r="G11" s="62">
        <v>0.2</v>
      </c>
      <c r="H11" s="9" t="s">
        <v>4</v>
      </c>
      <c r="I11" s="10">
        <v>-0.2</v>
      </c>
      <c r="J11" s="9" t="s">
        <v>5</v>
      </c>
      <c r="K11" s="10">
        <v>0</v>
      </c>
      <c r="M11" s="41"/>
    </row>
    <row r="12" spans="3:13" x14ac:dyDescent="0.25">
      <c r="C12" s="35" t="s">
        <v>11</v>
      </c>
      <c r="D12" s="6" t="s">
        <v>19</v>
      </c>
      <c r="E12" s="11" t="s">
        <v>29</v>
      </c>
      <c r="F12" s="81">
        <f>+$E$3</f>
        <v>10000000</v>
      </c>
      <c r="G12" s="81"/>
      <c r="H12" s="81">
        <f>+$E$3</f>
        <v>10000000</v>
      </c>
      <c r="I12" s="81"/>
      <c r="J12" s="81">
        <f>+$E$3</f>
        <v>10000000</v>
      </c>
      <c r="K12" s="81"/>
      <c r="M12" s="41"/>
    </row>
    <row r="13" spans="3:13" x14ac:dyDescent="0.25">
      <c r="C13" s="35" t="s">
        <v>33</v>
      </c>
      <c r="D13" s="6" t="s">
        <v>20</v>
      </c>
      <c r="E13" s="11" t="s">
        <v>30</v>
      </c>
      <c r="F13" s="81">
        <f>F12*G11</f>
        <v>2000000</v>
      </c>
      <c r="G13" s="81"/>
      <c r="H13" s="81">
        <f>H12*I11</f>
        <v>-2000000</v>
      </c>
      <c r="I13" s="81"/>
      <c r="J13" s="88">
        <f>J12*K11</f>
        <v>0</v>
      </c>
      <c r="K13" s="88"/>
      <c r="M13" s="41"/>
    </row>
    <row r="14" spans="3:13" x14ac:dyDescent="0.25">
      <c r="C14" s="35" t="s">
        <v>7</v>
      </c>
      <c r="D14" s="6" t="s">
        <v>21</v>
      </c>
      <c r="E14" s="11" t="s">
        <v>31</v>
      </c>
      <c r="F14" s="81">
        <f>F12+F13</f>
        <v>12000000</v>
      </c>
      <c r="G14" s="81"/>
      <c r="H14" s="81">
        <f>H12+H13</f>
        <v>8000000</v>
      </c>
      <c r="I14" s="81"/>
      <c r="J14" s="81">
        <f>J12+J13</f>
        <v>10000000</v>
      </c>
      <c r="K14" s="81"/>
      <c r="M14" s="41"/>
    </row>
    <row r="15" spans="3:13" x14ac:dyDescent="0.25">
      <c r="C15" s="83"/>
      <c r="D15" s="84"/>
      <c r="E15" s="84"/>
      <c r="F15" s="84"/>
      <c r="G15" s="84"/>
      <c r="H15" s="84"/>
      <c r="I15" s="84"/>
      <c r="J15" s="84"/>
      <c r="K15" s="84"/>
      <c r="M15" s="41"/>
    </row>
    <row r="16" spans="3:13" x14ac:dyDescent="0.25">
      <c r="C16" s="35" t="s">
        <v>18</v>
      </c>
      <c r="D16" s="6" t="s">
        <v>22</v>
      </c>
      <c r="E16" s="11" t="s">
        <v>32</v>
      </c>
      <c r="F16" s="81">
        <f>(F12+F14)/2</f>
        <v>11000000</v>
      </c>
      <c r="G16" s="81"/>
      <c r="H16" s="81">
        <f>(H12+H14)/2</f>
        <v>9000000</v>
      </c>
      <c r="I16" s="81"/>
      <c r="J16" s="81">
        <f>(J12+J14)/2</f>
        <v>10000000</v>
      </c>
      <c r="K16" s="81"/>
      <c r="M16" s="41"/>
    </row>
    <row r="17" spans="3:13" x14ac:dyDescent="0.25">
      <c r="C17" s="83"/>
      <c r="D17" s="84"/>
      <c r="E17" s="84"/>
      <c r="F17" s="84"/>
      <c r="G17" s="84"/>
      <c r="H17" s="84"/>
      <c r="I17" s="84"/>
      <c r="J17" s="84"/>
      <c r="K17" s="84"/>
      <c r="M17" s="41"/>
    </row>
    <row r="18" spans="3:13" x14ac:dyDescent="0.25">
      <c r="C18" s="35" t="s">
        <v>34</v>
      </c>
      <c r="D18" s="6" t="s">
        <v>23</v>
      </c>
      <c r="E18" s="11" t="s">
        <v>55</v>
      </c>
      <c r="F18" s="81">
        <f>+F16*-$E$5</f>
        <v>-55000</v>
      </c>
      <c r="G18" s="81"/>
      <c r="H18" s="81">
        <f>+H16*-$E$5</f>
        <v>-45000</v>
      </c>
      <c r="I18" s="81"/>
      <c r="J18" s="81">
        <f>+J16*-$E$5</f>
        <v>-50000</v>
      </c>
      <c r="K18" s="81"/>
      <c r="M18" s="41"/>
    </row>
    <row r="19" spans="3:13" x14ac:dyDescent="0.25">
      <c r="C19" s="35" t="s">
        <v>56</v>
      </c>
      <c r="D19" s="6" t="s">
        <v>24</v>
      </c>
      <c r="E19" s="11" t="s">
        <v>66</v>
      </c>
      <c r="F19" s="81">
        <f>+F16*-$E$8</f>
        <v>-22000</v>
      </c>
      <c r="G19" s="81"/>
      <c r="H19" s="81">
        <f>+H16*-$E$8</f>
        <v>-18000</v>
      </c>
      <c r="I19" s="81"/>
      <c r="J19" s="81">
        <f>+J16*-$E$8</f>
        <v>-20000</v>
      </c>
      <c r="K19" s="81"/>
      <c r="M19" s="41"/>
    </row>
    <row r="20" spans="3:13" x14ac:dyDescent="0.25">
      <c r="C20" s="35" t="s">
        <v>35</v>
      </c>
      <c r="D20" s="6" t="s">
        <v>25</v>
      </c>
      <c r="E20" s="5" t="s">
        <v>58</v>
      </c>
      <c r="F20" s="81">
        <f>+(F16+F18+F19)*-$E$4</f>
        <v>0</v>
      </c>
      <c r="G20" s="81"/>
      <c r="H20" s="81">
        <f>+(H16+H18+H19)*-$E$4</f>
        <v>0</v>
      </c>
      <c r="I20" s="81"/>
      <c r="J20" s="81">
        <f>+(J16+J18+J19)*-$E$4</f>
        <v>0</v>
      </c>
      <c r="K20" s="81"/>
      <c r="M20" s="41"/>
    </row>
    <row r="21" spans="3:13" x14ac:dyDescent="0.25">
      <c r="C21" s="35" t="s">
        <v>69</v>
      </c>
      <c r="D21" s="6" t="s">
        <v>26</v>
      </c>
      <c r="E21" s="5" t="s">
        <v>59</v>
      </c>
      <c r="F21" s="81">
        <f>+F18+F20+F19</f>
        <v>-77000</v>
      </c>
      <c r="G21" s="81"/>
      <c r="H21" s="81">
        <f>+H18+H20+H19</f>
        <v>-63000</v>
      </c>
      <c r="I21" s="81"/>
      <c r="J21" s="81">
        <f>+J18+J20+J19</f>
        <v>-70000</v>
      </c>
      <c r="K21" s="81"/>
      <c r="M21" s="41"/>
    </row>
    <row r="22" spans="3:13" x14ac:dyDescent="0.25">
      <c r="C22" s="83"/>
      <c r="D22" s="84"/>
      <c r="E22" s="84"/>
      <c r="F22" s="84"/>
      <c r="G22" s="84"/>
      <c r="H22" s="84"/>
      <c r="I22" s="84"/>
      <c r="J22" s="84"/>
      <c r="K22" s="84"/>
      <c r="M22" s="41"/>
    </row>
    <row r="23" spans="3:13" x14ac:dyDescent="0.25">
      <c r="C23" s="35" t="s">
        <v>43</v>
      </c>
      <c r="D23" s="6" t="s">
        <v>27</v>
      </c>
      <c r="E23" s="5" t="s">
        <v>67</v>
      </c>
      <c r="F23" s="81">
        <f>F14+F21</f>
        <v>11923000</v>
      </c>
      <c r="G23" s="81"/>
      <c r="H23" s="81">
        <f>H14+H21</f>
        <v>7937000</v>
      </c>
      <c r="I23" s="81"/>
      <c r="J23" s="81">
        <f>J14+J21</f>
        <v>9930000</v>
      </c>
      <c r="K23" s="81"/>
      <c r="M23" s="41"/>
    </row>
    <row r="24" spans="3:13" ht="45" x14ac:dyDescent="0.25">
      <c r="C24" s="35" t="s">
        <v>71</v>
      </c>
      <c r="D24" s="6" t="s">
        <v>28</v>
      </c>
      <c r="E24" s="5"/>
      <c r="F24" s="81">
        <f>F12</f>
        <v>10000000</v>
      </c>
      <c r="G24" s="81"/>
      <c r="H24" s="81">
        <f>H12</f>
        <v>10000000</v>
      </c>
      <c r="I24" s="81"/>
      <c r="J24" s="81">
        <f>J12</f>
        <v>10000000</v>
      </c>
      <c r="K24" s="81"/>
      <c r="M24" s="41"/>
    </row>
    <row r="25" spans="3:13" ht="30" x14ac:dyDescent="0.25">
      <c r="C25" s="38" t="s">
        <v>72</v>
      </c>
      <c r="D25" s="6" t="s">
        <v>45</v>
      </c>
      <c r="E25" s="13" t="s">
        <v>70</v>
      </c>
      <c r="F25" s="81">
        <f>(F24*$E$7)</f>
        <v>1000000</v>
      </c>
      <c r="G25" s="81"/>
      <c r="H25" s="81">
        <f>(H24*$E$7)</f>
        <v>1000000</v>
      </c>
      <c r="I25" s="81"/>
      <c r="J25" s="81">
        <f>(J24*$E$7)</f>
        <v>1000000</v>
      </c>
      <c r="K25" s="81"/>
      <c r="M25" s="41"/>
    </row>
    <row r="26" spans="3:13" ht="45" x14ac:dyDescent="0.25">
      <c r="C26" s="35" t="s">
        <v>73</v>
      </c>
      <c r="D26" s="6" t="s">
        <v>46</v>
      </c>
      <c r="E26" s="5" t="s">
        <v>74</v>
      </c>
      <c r="F26" s="81" t="str">
        <f>IF(F23&gt;(F24+F25),("Yes"),("No Pfee"))</f>
        <v>Yes</v>
      </c>
      <c r="G26" s="81"/>
      <c r="H26" s="81" t="str">
        <f>IF(H23&gt;(H24+H25),("Yes"),("No Pfee"))</f>
        <v>No Pfee</v>
      </c>
      <c r="I26" s="81"/>
      <c r="J26" s="81" t="str">
        <f>IF(J23&gt;(J24+J25),("Yes"),("No Pfee"))</f>
        <v>No Pfee</v>
      </c>
      <c r="K26" s="81"/>
      <c r="M26" s="41"/>
    </row>
    <row r="27" spans="3:13" x14ac:dyDescent="0.25">
      <c r="C27" s="106" t="s">
        <v>44</v>
      </c>
      <c r="D27" s="107"/>
      <c r="E27" s="107"/>
      <c r="F27" s="107"/>
      <c r="G27" s="107"/>
      <c r="H27" s="107"/>
      <c r="I27" s="107"/>
      <c r="J27" s="107"/>
      <c r="K27" s="107"/>
      <c r="M27" s="41"/>
    </row>
    <row r="28" spans="3:13" x14ac:dyDescent="0.25">
      <c r="C28" s="35" t="s">
        <v>53</v>
      </c>
      <c r="D28" s="6" t="s">
        <v>47</v>
      </c>
      <c r="E28" s="5" t="s">
        <v>75</v>
      </c>
      <c r="F28" s="81">
        <f>+IF(F26="Yes",(F23-F24-F25),(0))</f>
        <v>923000</v>
      </c>
      <c r="G28" s="81"/>
      <c r="H28" s="81">
        <f>+IF(H26="Yes",(H23-H24-H25),(0))</f>
        <v>0</v>
      </c>
      <c r="I28" s="81"/>
      <c r="J28" s="81">
        <f>+IF(J26="Yes",(J23-J24-J25),(0))</f>
        <v>0</v>
      </c>
      <c r="K28" s="81"/>
      <c r="M28" s="41"/>
    </row>
    <row r="29" spans="3:13" x14ac:dyDescent="0.25">
      <c r="C29" s="38" t="s">
        <v>48</v>
      </c>
      <c r="D29" s="6" t="s">
        <v>49</v>
      </c>
      <c r="E29" s="13" t="s">
        <v>76</v>
      </c>
      <c r="F29" s="81">
        <f>+F28*-$E$6</f>
        <v>-138450</v>
      </c>
      <c r="G29" s="81"/>
      <c r="H29" s="81">
        <f>+H28*-$E$6</f>
        <v>0</v>
      </c>
      <c r="I29" s="81"/>
      <c r="J29" s="81">
        <f>+J28*-$E$6</f>
        <v>0</v>
      </c>
      <c r="K29" s="81"/>
      <c r="M29" s="41"/>
    </row>
    <row r="30" spans="3:13" x14ac:dyDescent="0.25">
      <c r="C30" s="37"/>
      <c r="D30" s="6"/>
      <c r="E30" s="6"/>
      <c r="F30" s="6"/>
      <c r="G30" s="6"/>
      <c r="H30" s="6"/>
      <c r="I30" s="6"/>
      <c r="J30" s="6"/>
      <c r="K30" s="6"/>
      <c r="M30" s="41"/>
    </row>
    <row r="31" spans="3:13" ht="30" x14ac:dyDescent="0.25">
      <c r="C31" s="35" t="s">
        <v>54</v>
      </c>
      <c r="D31" s="6" t="s">
        <v>50</v>
      </c>
      <c r="E31" s="5" t="s">
        <v>77</v>
      </c>
      <c r="F31" s="81">
        <f>+F23+F29</f>
        <v>11784550</v>
      </c>
      <c r="G31" s="81"/>
      <c r="H31" s="81">
        <f>+H23+H29</f>
        <v>7937000</v>
      </c>
      <c r="I31" s="81"/>
      <c r="J31" s="81">
        <f>+J23+J29</f>
        <v>9930000</v>
      </c>
      <c r="K31" s="81"/>
      <c r="M31" s="41"/>
    </row>
    <row r="32" spans="3:13" x14ac:dyDescent="0.25">
      <c r="C32" s="35" t="s">
        <v>10</v>
      </c>
      <c r="D32" s="6" t="s">
        <v>52</v>
      </c>
      <c r="E32" s="5" t="s">
        <v>78</v>
      </c>
      <c r="F32" s="86">
        <f>+F31/F12-1</f>
        <v>0.17845500000000003</v>
      </c>
      <c r="G32" s="86"/>
      <c r="H32" s="86">
        <f>+H31/H12-1</f>
        <v>-0.20630000000000004</v>
      </c>
      <c r="I32" s="86"/>
      <c r="J32" s="86">
        <f>+J31/J12-1</f>
        <v>-7.0000000000000062E-3</v>
      </c>
      <c r="K32" s="86"/>
      <c r="M32" s="41"/>
    </row>
    <row r="33" spans="2:13" x14ac:dyDescent="0.25">
      <c r="C33" s="37"/>
      <c r="D33" s="6"/>
      <c r="E33" s="6"/>
      <c r="F33" s="6"/>
      <c r="G33" s="6"/>
      <c r="H33" s="6"/>
      <c r="I33" s="6"/>
      <c r="J33" s="6"/>
      <c r="K33" s="6"/>
      <c r="M33" s="41"/>
    </row>
    <row r="34" spans="2:13" ht="45" x14ac:dyDescent="0.25">
      <c r="C34" s="35" t="s">
        <v>110</v>
      </c>
      <c r="D34" s="6" t="s">
        <v>80</v>
      </c>
      <c r="E34" s="5" t="s">
        <v>87</v>
      </c>
      <c r="F34" s="81">
        <f>MAX(F24,F31)</f>
        <v>11784550</v>
      </c>
      <c r="G34" s="81"/>
      <c r="H34" s="81">
        <f>MAX(H24,H31)</f>
        <v>10000000</v>
      </c>
      <c r="I34" s="81"/>
      <c r="J34" s="81">
        <f>MAX(J24,J31)</f>
        <v>10000000</v>
      </c>
      <c r="K34" s="81"/>
      <c r="M34" s="41"/>
    </row>
    <row r="35" spans="2:13" ht="45" x14ac:dyDescent="0.25">
      <c r="C35" s="35" t="s">
        <v>111</v>
      </c>
      <c r="D35" s="6" t="s">
        <v>80</v>
      </c>
      <c r="E35" s="5" t="s">
        <v>86</v>
      </c>
      <c r="F35" s="81">
        <f>MAX(F24,F23)</f>
        <v>11923000</v>
      </c>
      <c r="G35" s="81"/>
      <c r="H35" s="81">
        <f>MAX(H24,H23)</f>
        <v>10000000</v>
      </c>
      <c r="I35" s="81"/>
      <c r="J35" s="81">
        <f>MAX(J24,J23)</f>
        <v>10000000</v>
      </c>
      <c r="K35" s="81"/>
      <c r="M35" s="41"/>
    </row>
    <row r="36" spans="2:13" x14ac:dyDescent="0.25">
      <c r="C36" s="42"/>
      <c r="F36" s="44"/>
      <c r="G36" s="44"/>
      <c r="H36" s="44"/>
      <c r="I36" s="44"/>
      <c r="J36" s="44"/>
      <c r="K36" s="44"/>
      <c r="L36" s="44"/>
      <c r="M36" s="45"/>
    </row>
    <row r="37" spans="2:13" ht="15.75" thickBot="1" x14ac:dyDescent="0.3">
      <c r="B37" s="47"/>
      <c r="C37" s="100" t="s">
        <v>88</v>
      </c>
      <c r="D37" s="101"/>
      <c r="E37" s="101"/>
      <c r="F37" s="101"/>
      <c r="G37" s="101"/>
      <c r="H37" s="101"/>
      <c r="I37" s="101"/>
      <c r="J37" s="101"/>
      <c r="K37" s="101"/>
      <c r="L37" s="101"/>
      <c r="M37" s="102"/>
    </row>
    <row r="38" spans="2:13" ht="42.75" customHeight="1" thickBot="1" x14ac:dyDescent="0.3">
      <c r="B38" s="48">
        <v>1</v>
      </c>
      <c r="C38" s="97" t="s">
        <v>114</v>
      </c>
      <c r="D38" s="98"/>
      <c r="E38" s="98"/>
      <c r="F38" s="98"/>
      <c r="G38" s="98"/>
      <c r="H38" s="98"/>
      <c r="I38" s="98"/>
      <c r="J38" s="98"/>
      <c r="K38" s="98"/>
      <c r="L38" s="98"/>
      <c r="M38" s="99"/>
    </row>
    <row r="39" spans="2:13" ht="40.5" customHeight="1" thickBot="1" x14ac:dyDescent="0.3">
      <c r="B39" s="48">
        <f t="shared" ref="B39:B48" si="0">+B38+1</f>
        <v>2</v>
      </c>
      <c r="C39" s="97" t="s">
        <v>81</v>
      </c>
      <c r="D39" s="98"/>
      <c r="E39" s="98"/>
      <c r="F39" s="98"/>
      <c r="G39" s="98"/>
      <c r="H39" s="98"/>
      <c r="I39" s="98"/>
      <c r="J39" s="98"/>
      <c r="K39" s="98"/>
      <c r="L39" s="98"/>
      <c r="M39" s="99"/>
    </row>
    <row r="40" spans="2:13" ht="15.75" thickBot="1" x14ac:dyDescent="0.3">
      <c r="B40" s="48">
        <f t="shared" si="0"/>
        <v>3</v>
      </c>
      <c r="C40" s="97" t="s">
        <v>60</v>
      </c>
      <c r="D40" s="98"/>
      <c r="E40" s="98"/>
      <c r="F40" s="98"/>
      <c r="G40" s="98"/>
      <c r="H40" s="98"/>
      <c r="I40" s="98"/>
      <c r="J40" s="98"/>
      <c r="K40" s="98"/>
      <c r="L40" s="98"/>
      <c r="M40" s="99"/>
    </row>
    <row r="41" spans="2:13" ht="32.25" customHeight="1" thickBot="1" x14ac:dyDescent="0.3">
      <c r="B41" s="48">
        <f t="shared" si="0"/>
        <v>4</v>
      </c>
      <c r="C41" s="103" t="s">
        <v>37</v>
      </c>
      <c r="D41" s="104"/>
      <c r="E41" s="104"/>
      <c r="F41" s="104"/>
      <c r="G41" s="104"/>
      <c r="H41" s="104"/>
      <c r="I41" s="104"/>
      <c r="J41" s="104"/>
      <c r="K41" s="104"/>
      <c r="L41" s="104"/>
      <c r="M41" s="105"/>
    </row>
    <row r="42" spans="2:13" ht="45" customHeight="1" thickBot="1" x14ac:dyDescent="0.3">
      <c r="B42" s="48">
        <f t="shared" si="0"/>
        <v>5</v>
      </c>
      <c r="C42" s="97" t="s">
        <v>62</v>
      </c>
      <c r="D42" s="98"/>
      <c r="E42" s="98"/>
      <c r="F42" s="98"/>
      <c r="G42" s="98"/>
      <c r="H42" s="98"/>
      <c r="I42" s="98"/>
      <c r="J42" s="98"/>
      <c r="K42" s="98"/>
      <c r="L42" s="98"/>
      <c r="M42" s="99"/>
    </row>
    <row r="43" spans="2:13" ht="15.75" thickBot="1" x14ac:dyDescent="0.3">
      <c r="B43" s="48">
        <f t="shared" si="0"/>
        <v>6</v>
      </c>
      <c r="C43" s="97" t="s">
        <v>51</v>
      </c>
      <c r="D43" s="98"/>
      <c r="E43" s="98"/>
      <c r="F43" s="98"/>
      <c r="G43" s="98"/>
      <c r="H43" s="98"/>
      <c r="I43" s="98"/>
      <c r="J43" s="98"/>
      <c r="K43" s="98"/>
      <c r="L43" s="98"/>
      <c r="M43" s="99"/>
    </row>
    <row r="44" spans="2:13" ht="46.5" customHeight="1" thickBot="1" x14ac:dyDescent="0.3">
      <c r="B44" s="48">
        <f t="shared" si="0"/>
        <v>7</v>
      </c>
      <c r="C44" s="97" t="s">
        <v>83</v>
      </c>
      <c r="D44" s="98"/>
      <c r="E44" s="98"/>
      <c r="F44" s="98"/>
      <c r="G44" s="98"/>
      <c r="H44" s="98"/>
      <c r="I44" s="98"/>
      <c r="J44" s="98"/>
      <c r="K44" s="98"/>
      <c r="L44" s="98"/>
      <c r="M44" s="99"/>
    </row>
    <row r="45" spans="2:13" ht="34.5" customHeight="1" thickBot="1" x14ac:dyDescent="0.3">
      <c r="B45" s="48">
        <f t="shared" si="0"/>
        <v>8</v>
      </c>
      <c r="C45" s="97" t="s">
        <v>84</v>
      </c>
      <c r="D45" s="98"/>
      <c r="E45" s="98"/>
      <c r="F45" s="98"/>
      <c r="G45" s="98"/>
      <c r="H45" s="98"/>
      <c r="I45" s="98"/>
      <c r="J45" s="98"/>
      <c r="K45" s="98"/>
      <c r="L45" s="98"/>
      <c r="M45" s="99"/>
    </row>
    <row r="46" spans="2:13" ht="15.75" thickBot="1" x14ac:dyDescent="0.3">
      <c r="B46" s="48">
        <f t="shared" si="0"/>
        <v>9</v>
      </c>
      <c r="C46" s="97" t="s">
        <v>82</v>
      </c>
      <c r="D46" s="98"/>
      <c r="E46" s="98"/>
      <c r="F46" s="98"/>
      <c r="G46" s="98"/>
      <c r="H46" s="98"/>
      <c r="I46" s="98"/>
      <c r="J46" s="98"/>
      <c r="K46" s="98"/>
      <c r="L46" s="98"/>
      <c r="M46" s="99"/>
    </row>
    <row r="47" spans="2:13" ht="15.75" thickBot="1" x14ac:dyDescent="0.3">
      <c r="B47" s="48">
        <f t="shared" si="0"/>
        <v>10</v>
      </c>
      <c r="C47" s="97" t="s">
        <v>85</v>
      </c>
      <c r="D47" s="98"/>
      <c r="E47" s="98"/>
      <c r="F47" s="98"/>
      <c r="G47" s="98"/>
      <c r="H47" s="98"/>
      <c r="I47" s="98"/>
      <c r="J47" s="98"/>
      <c r="K47" s="98"/>
      <c r="L47" s="98"/>
      <c r="M47" s="99"/>
    </row>
    <row r="48" spans="2:13" ht="15.75" thickBot="1" x14ac:dyDescent="0.3">
      <c r="B48" s="48">
        <f t="shared" si="0"/>
        <v>11</v>
      </c>
      <c r="C48" s="97" t="s">
        <v>64</v>
      </c>
      <c r="D48" s="98"/>
      <c r="E48" s="98"/>
      <c r="F48" s="98"/>
      <c r="G48" s="98"/>
      <c r="H48" s="98"/>
      <c r="I48" s="98"/>
      <c r="J48" s="98"/>
      <c r="K48" s="98"/>
      <c r="L48" s="98"/>
      <c r="M48" s="99"/>
    </row>
    <row r="49" spans="2:13" ht="15.75" thickBot="1" x14ac:dyDescent="0.3">
      <c r="B49" s="48">
        <v>12</v>
      </c>
      <c r="C49" s="72" t="s">
        <v>101</v>
      </c>
      <c r="D49" s="73"/>
      <c r="E49" s="73"/>
      <c r="F49" s="73"/>
      <c r="G49" s="73"/>
      <c r="H49" s="73"/>
      <c r="I49" s="73"/>
      <c r="J49" s="73"/>
      <c r="K49" s="73"/>
      <c r="L49" s="73"/>
      <c r="M49" s="74"/>
    </row>
  </sheetData>
  <mergeCells count="75">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election activeCell="F24" sqref="F24:G24"/>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10000000</v>
      </c>
      <c r="F3" s="12"/>
      <c r="G3" s="12"/>
      <c r="H3" s="12"/>
      <c r="I3" s="12"/>
      <c r="J3" s="12"/>
      <c r="K3" s="12"/>
      <c r="L3" s="12"/>
      <c r="M3" s="36"/>
    </row>
    <row r="4" spans="3:13" x14ac:dyDescent="0.25">
      <c r="C4" s="35" t="s">
        <v>1</v>
      </c>
      <c r="D4" s="6" t="s">
        <v>16</v>
      </c>
      <c r="E4" s="70">
        <v>1.4999999999999999E-2</v>
      </c>
      <c r="F4" s="71" t="s">
        <v>117</v>
      </c>
      <c r="G4" s="71"/>
      <c r="H4" s="12"/>
      <c r="I4" s="12"/>
      <c r="J4" s="12"/>
      <c r="K4" s="12"/>
      <c r="L4" s="12"/>
      <c r="M4" s="36"/>
    </row>
    <row r="5" spans="3:13" x14ac:dyDescent="0.25">
      <c r="C5" s="35" t="s">
        <v>6</v>
      </c>
      <c r="D5" s="6" t="s">
        <v>17</v>
      </c>
      <c r="E5" s="70">
        <v>5.0000000000000001E-3</v>
      </c>
      <c r="F5" s="71" t="s">
        <v>117</v>
      </c>
      <c r="G5" s="71"/>
      <c r="H5" s="12"/>
      <c r="I5" s="12"/>
      <c r="J5" s="12"/>
      <c r="K5" s="12"/>
      <c r="L5" s="12"/>
      <c r="M5" s="36"/>
    </row>
    <row r="6" spans="3:13" x14ac:dyDescent="0.25">
      <c r="C6" s="35" t="s">
        <v>39</v>
      </c>
      <c r="D6" s="6" t="s">
        <v>41</v>
      </c>
      <c r="E6" s="70">
        <v>0.15</v>
      </c>
      <c r="F6" s="71" t="s">
        <v>117</v>
      </c>
      <c r="G6" s="71"/>
      <c r="H6" s="12"/>
      <c r="I6" s="12"/>
      <c r="J6" s="12"/>
      <c r="K6" s="12"/>
      <c r="L6" s="12"/>
      <c r="M6" s="36"/>
    </row>
    <row r="7" spans="3:13" x14ac:dyDescent="0.25">
      <c r="C7" s="35" t="s">
        <v>40</v>
      </c>
      <c r="D7" s="6" t="s">
        <v>42</v>
      </c>
      <c r="E7" s="70">
        <v>0.1</v>
      </c>
      <c r="F7" s="71" t="s">
        <v>117</v>
      </c>
      <c r="G7" s="71"/>
      <c r="H7" s="12"/>
      <c r="I7" s="12"/>
      <c r="J7" s="12"/>
      <c r="K7" s="12"/>
      <c r="L7" s="12"/>
      <c r="M7" s="36"/>
    </row>
    <row r="8" spans="3:13" x14ac:dyDescent="0.25">
      <c r="C8" s="35" t="s">
        <v>56</v>
      </c>
      <c r="D8" s="6" t="s">
        <v>65</v>
      </c>
      <c r="E8" s="70">
        <v>2E-3</v>
      </c>
      <c r="F8" s="71" t="s">
        <v>117</v>
      </c>
      <c r="G8" s="71"/>
      <c r="H8" s="12"/>
      <c r="I8" s="12"/>
      <c r="J8" s="12"/>
      <c r="K8" s="12"/>
      <c r="L8" s="12"/>
      <c r="M8" s="36"/>
    </row>
    <row r="9" spans="3:13" ht="15.75" thickBot="1" x14ac:dyDescent="0.3">
      <c r="C9" s="35"/>
      <c r="D9" s="6"/>
      <c r="E9" s="5"/>
      <c r="F9" s="60"/>
      <c r="G9" s="29"/>
      <c r="H9" s="12"/>
      <c r="I9" s="12"/>
      <c r="J9" s="12"/>
      <c r="K9" s="12"/>
      <c r="L9" s="12"/>
      <c r="M9" s="36"/>
    </row>
    <row r="10" spans="3:13" ht="15.75" thickBot="1" x14ac:dyDescent="0.3">
      <c r="C10" s="92" t="s">
        <v>79</v>
      </c>
      <c r="D10" s="93"/>
      <c r="E10" s="94"/>
      <c r="F10" s="108" t="s">
        <v>12</v>
      </c>
      <c r="G10" s="109"/>
      <c r="H10" s="108" t="s">
        <v>13</v>
      </c>
      <c r="I10" s="109"/>
      <c r="J10" s="108" t="s">
        <v>14</v>
      </c>
      <c r="K10" s="109"/>
      <c r="L10" s="12"/>
      <c r="M10" s="36"/>
    </row>
    <row r="11" spans="3:13" x14ac:dyDescent="0.25">
      <c r="C11" s="92"/>
      <c r="D11" s="93"/>
      <c r="E11" s="93"/>
      <c r="F11" s="61" t="s">
        <v>3</v>
      </c>
      <c r="G11" s="62">
        <v>0.2</v>
      </c>
      <c r="H11" s="9" t="s">
        <v>4</v>
      </c>
      <c r="I11" s="10">
        <v>-0.2</v>
      </c>
      <c r="J11" s="9" t="s">
        <v>5</v>
      </c>
      <c r="K11" s="10">
        <v>0</v>
      </c>
      <c r="L11" s="12"/>
      <c r="M11" s="36"/>
    </row>
    <row r="12" spans="3:13" x14ac:dyDescent="0.25">
      <c r="C12" s="35" t="s">
        <v>11</v>
      </c>
      <c r="D12" s="6" t="s">
        <v>19</v>
      </c>
      <c r="E12" s="11" t="s">
        <v>29</v>
      </c>
      <c r="F12" s="81">
        <f>+$E$3</f>
        <v>10000000</v>
      </c>
      <c r="G12" s="81"/>
      <c r="H12" s="81">
        <f>+$E$3</f>
        <v>10000000</v>
      </c>
      <c r="I12" s="81"/>
      <c r="J12" s="81">
        <f>+$E$3</f>
        <v>10000000</v>
      </c>
      <c r="K12" s="81"/>
      <c r="L12" s="12"/>
      <c r="M12" s="36"/>
    </row>
    <row r="13" spans="3:13" x14ac:dyDescent="0.25">
      <c r="C13" s="35" t="s">
        <v>33</v>
      </c>
      <c r="D13" s="6" t="s">
        <v>20</v>
      </c>
      <c r="E13" s="11" t="s">
        <v>30</v>
      </c>
      <c r="F13" s="81">
        <f>F12*G11</f>
        <v>2000000</v>
      </c>
      <c r="G13" s="81"/>
      <c r="H13" s="81">
        <f>H12*I11</f>
        <v>-2000000</v>
      </c>
      <c r="I13" s="81"/>
      <c r="J13" s="88">
        <f>J12*K11</f>
        <v>0</v>
      </c>
      <c r="K13" s="88"/>
      <c r="L13" s="12"/>
      <c r="M13" s="36"/>
    </row>
    <row r="14" spans="3:13" x14ac:dyDescent="0.25">
      <c r="C14" s="35" t="s">
        <v>7</v>
      </c>
      <c r="D14" s="6" t="s">
        <v>21</v>
      </c>
      <c r="E14" s="11" t="s">
        <v>31</v>
      </c>
      <c r="F14" s="81">
        <f>F12+F13</f>
        <v>12000000</v>
      </c>
      <c r="G14" s="81"/>
      <c r="H14" s="81">
        <f>H12+H13</f>
        <v>8000000</v>
      </c>
      <c r="I14" s="81"/>
      <c r="J14" s="81">
        <f>J12+J13</f>
        <v>10000000</v>
      </c>
      <c r="K14" s="81"/>
      <c r="L14" s="12"/>
      <c r="M14" s="36"/>
    </row>
    <row r="15" spans="3:13" x14ac:dyDescent="0.25">
      <c r="C15" s="83"/>
      <c r="D15" s="84"/>
      <c r="E15" s="84"/>
      <c r="F15" s="84"/>
      <c r="G15" s="84"/>
      <c r="H15" s="84"/>
      <c r="I15" s="84"/>
      <c r="J15" s="84"/>
      <c r="K15" s="84"/>
      <c r="L15" s="12"/>
      <c r="M15" s="36"/>
    </row>
    <row r="16" spans="3:13" x14ac:dyDescent="0.25">
      <c r="C16" s="35" t="s">
        <v>18</v>
      </c>
      <c r="D16" s="6" t="s">
        <v>22</v>
      </c>
      <c r="E16" s="11" t="s">
        <v>32</v>
      </c>
      <c r="F16" s="90">
        <f>(F12+F14)/2</f>
        <v>11000000</v>
      </c>
      <c r="G16" s="90"/>
      <c r="H16" s="90">
        <f>(H12+H14)/2</f>
        <v>9000000</v>
      </c>
      <c r="I16" s="90"/>
      <c r="J16" s="90">
        <f>(J12+J14)/2</f>
        <v>10000000</v>
      </c>
      <c r="K16" s="90"/>
      <c r="L16" s="12"/>
      <c r="M16" s="36"/>
    </row>
    <row r="17" spans="3:13" x14ac:dyDescent="0.25">
      <c r="C17" s="83"/>
      <c r="D17" s="84"/>
      <c r="E17" s="84"/>
      <c r="F17" s="84"/>
      <c r="G17" s="84"/>
      <c r="H17" s="84"/>
      <c r="I17" s="84"/>
      <c r="J17" s="84"/>
      <c r="K17" s="84"/>
      <c r="L17" s="12"/>
      <c r="M17" s="36"/>
    </row>
    <row r="18" spans="3:13" x14ac:dyDescent="0.25">
      <c r="C18" s="35" t="s">
        <v>34</v>
      </c>
      <c r="D18" s="6" t="s">
        <v>23</v>
      </c>
      <c r="E18" s="11" t="s">
        <v>55</v>
      </c>
      <c r="F18" s="81">
        <f>+F16*-$E$5</f>
        <v>-55000</v>
      </c>
      <c r="G18" s="81"/>
      <c r="H18" s="81">
        <f>+H16*-$E$5</f>
        <v>-45000</v>
      </c>
      <c r="I18" s="81"/>
      <c r="J18" s="81">
        <f>+J16*-$E$5</f>
        <v>-50000</v>
      </c>
      <c r="K18" s="81"/>
      <c r="L18" s="12"/>
      <c r="M18" s="36"/>
    </row>
    <row r="19" spans="3:13" x14ac:dyDescent="0.25">
      <c r="C19" s="35" t="s">
        <v>56</v>
      </c>
      <c r="D19" s="6" t="s">
        <v>24</v>
      </c>
      <c r="E19" s="11" t="s">
        <v>66</v>
      </c>
      <c r="F19" s="81">
        <f>+F16*-$E$8</f>
        <v>-22000</v>
      </c>
      <c r="G19" s="81"/>
      <c r="H19" s="81">
        <f>+H16*-$E$8</f>
        <v>-18000</v>
      </c>
      <c r="I19" s="81"/>
      <c r="J19" s="81">
        <f>+J16*-$E$8</f>
        <v>-20000</v>
      </c>
      <c r="K19" s="81"/>
      <c r="L19" s="12"/>
      <c r="M19" s="36"/>
    </row>
    <row r="20" spans="3:13" x14ac:dyDescent="0.25">
      <c r="C20" s="35" t="s">
        <v>35</v>
      </c>
      <c r="D20" s="6" t="s">
        <v>25</v>
      </c>
      <c r="E20" s="5" t="s">
        <v>58</v>
      </c>
      <c r="F20" s="81">
        <f>+(F16+F18+F19)*-$E$4</f>
        <v>-163845</v>
      </c>
      <c r="G20" s="81"/>
      <c r="H20" s="81">
        <f>+(H16+H18+H19)*-$E$4</f>
        <v>-134055</v>
      </c>
      <c r="I20" s="81"/>
      <c r="J20" s="81">
        <f>+(J16+J18+J19)*-$E$4</f>
        <v>-148950</v>
      </c>
      <c r="K20" s="81"/>
      <c r="L20" s="12"/>
      <c r="M20" s="36"/>
    </row>
    <row r="21" spans="3:13" x14ac:dyDescent="0.25">
      <c r="C21" s="35" t="s">
        <v>69</v>
      </c>
      <c r="D21" s="6" t="s">
        <v>26</v>
      </c>
      <c r="E21" s="5" t="s">
        <v>59</v>
      </c>
      <c r="F21" s="81">
        <f>+F18+F20+F19</f>
        <v>-240845</v>
      </c>
      <c r="G21" s="81"/>
      <c r="H21" s="81">
        <f>+H18+H20+H19</f>
        <v>-197055</v>
      </c>
      <c r="I21" s="81"/>
      <c r="J21" s="81">
        <f>+J18+J20+J19</f>
        <v>-218950</v>
      </c>
      <c r="K21" s="81"/>
      <c r="L21" s="12"/>
      <c r="M21" s="36"/>
    </row>
    <row r="22" spans="3:13" x14ac:dyDescent="0.25">
      <c r="C22" s="83"/>
      <c r="D22" s="84"/>
      <c r="E22" s="84"/>
      <c r="F22" s="84"/>
      <c r="G22" s="84"/>
      <c r="H22" s="84"/>
      <c r="I22" s="84"/>
      <c r="J22" s="84"/>
      <c r="K22" s="84"/>
      <c r="L22" s="12"/>
      <c r="M22" s="36"/>
    </row>
    <row r="23" spans="3:13" x14ac:dyDescent="0.25">
      <c r="C23" s="35" t="s">
        <v>43</v>
      </c>
      <c r="D23" s="6" t="s">
        <v>27</v>
      </c>
      <c r="E23" s="5" t="s">
        <v>67</v>
      </c>
      <c r="F23" s="81">
        <f>F14+F21</f>
        <v>11759155</v>
      </c>
      <c r="G23" s="81"/>
      <c r="H23" s="81">
        <f>H14+H21</f>
        <v>7802945</v>
      </c>
      <c r="I23" s="81"/>
      <c r="J23" s="81">
        <f>J14+J21</f>
        <v>9781050</v>
      </c>
      <c r="K23" s="81"/>
      <c r="L23" s="12"/>
      <c r="M23" s="36"/>
    </row>
    <row r="24" spans="3:13" ht="45" x14ac:dyDescent="0.25">
      <c r="C24" s="35" t="s">
        <v>71</v>
      </c>
      <c r="D24" s="6" t="s">
        <v>28</v>
      </c>
      <c r="E24" s="5"/>
      <c r="F24" s="81">
        <f>F12</f>
        <v>10000000</v>
      </c>
      <c r="G24" s="81"/>
      <c r="H24" s="81">
        <f>H12</f>
        <v>10000000</v>
      </c>
      <c r="I24" s="81"/>
      <c r="J24" s="81">
        <f>J12</f>
        <v>10000000</v>
      </c>
      <c r="K24" s="81"/>
      <c r="L24" s="12"/>
      <c r="M24" s="36"/>
    </row>
    <row r="25" spans="3:13" x14ac:dyDescent="0.25">
      <c r="C25" s="38" t="s">
        <v>72</v>
      </c>
      <c r="D25" s="6" t="s">
        <v>45</v>
      </c>
      <c r="E25" s="13" t="s">
        <v>70</v>
      </c>
      <c r="F25" s="81">
        <f>(F24*$E$7)</f>
        <v>1000000</v>
      </c>
      <c r="G25" s="81"/>
      <c r="H25" s="81">
        <f>(H24*$E$7)</f>
        <v>1000000</v>
      </c>
      <c r="I25" s="81"/>
      <c r="J25" s="81">
        <f>(J24*$E$7)</f>
        <v>1000000</v>
      </c>
      <c r="K25" s="81"/>
      <c r="L25" s="12"/>
      <c r="M25" s="36"/>
    </row>
    <row r="26" spans="3:13" ht="45" x14ac:dyDescent="0.25">
      <c r="C26" s="35" t="s">
        <v>73</v>
      </c>
      <c r="D26" s="6" t="s">
        <v>46</v>
      </c>
      <c r="E26" s="5" t="s">
        <v>74</v>
      </c>
      <c r="F26" s="81" t="str">
        <f>IF(F23&gt;(F24+F25),("Yes"),("No Pfee"))</f>
        <v>Yes</v>
      </c>
      <c r="G26" s="81"/>
      <c r="H26" s="81" t="str">
        <f>IF(H23&gt;(H24+H25),("Yes"),("No Pfee"))</f>
        <v>No Pfee</v>
      </c>
      <c r="I26" s="81"/>
      <c r="J26" s="81" t="str">
        <f>IF(J23&gt;(J24+J25),("Yes"),("No Pfee"))</f>
        <v>No Pfee</v>
      </c>
      <c r="K26" s="81"/>
      <c r="L26" s="12"/>
      <c r="M26" s="36"/>
    </row>
    <row r="27" spans="3:13" x14ac:dyDescent="0.25">
      <c r="C27" s="106" t="s">
        <v>44</v>
      </c>
      <c r="D27" s="107"/>
      <c r="E27" s="107"/>
      <c r="F27" s="107"/>
      <c r="G27" s="107"/>
      <c r="H27" s="107"/>
      <c r="I27" s="107"/>
      <c r="J27" s="107"/>
      <c r="K27" s="107"/>
      <c r="L27" s="12"/>
      <c r="M27" s="36"/>
    </row>
    <row r="28" spans="3:13" x14ac:dyDescent="0.25">
      <c r="C28" s="35" t="s">
        <v>53</v>
      </c>
      <c r="D28" s="6" t="s">
        <v>47</v>
      </c>
      <c r="E28" s="5" t="s">
        <v>75</v>
      </c>
      <c r="F28" s="81">
        <f>+IF(F26="Yes",(F23-F24-F25),(0))</f>
        <v>759155</v>
      </c>
      <c r="G28" s="81"/>
      <c r="H28" s="81">
        <f>+IF(H26="Yes",(H23-H24-H25),(0))</f>
        <v>0</v>
      </c>
      <c r="I28" s="81"/>
      <c r="J28" s="81">
        <f>+IF(J26="Yes",(J23-J24-J25),(0))</f>
        <v>0</v>
      </c>
      <c r="K28" s="81"/>
      <c r="L28" s="12"/>
      <c r="M28" s="36"/>
    </row>
    <row r="29" spans="3:13" x14ac:dyDescent="0.25">
      <c r="C29" s="38" t="s">
        <v>48</v>
      </c>
      <c r="D29" s="6" t="s">
        <v>49</v>
      </c>
      <c r="E29" s="13" t="s">
        <v>76</v>
      </c>
      <c r="F29" s="81">
        <f>+F28*-$E$6</f>
        <v>-113873.25</v>
      </c>
      <c r="G29" s="81"/>
      <c r="H29" s="81">
        <f>+H28*-$E$6</f>
        <v>0</v>
      </c>
      <c r="I29" s="81"/>
      <c r="J29" s="81">
        <f>+J28*-$E$6</f>
        <v>0</v>
      </c>
      <c r="K29" s="81"/>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81">
        <f>+F23+F29</f>
        <v>11645281.75</v>
      </c>
      <c r="G31" s="81"/>
      <c r="H31" s="81">
        <f>+H23+H29</f>
        <v>7802945</v>
      </c>
      <c r="I31" s="81"/>
      <c r="J31" s="81">
        <f>+J23+J29</f>
        <v>9781050</v>
      </c>
      <c r="K31" s="81"/>
      <c r="L31" s="12"/>
      <c r="M31" s="36"/>
    </row>
    <row r="32" spans="3:13" x14ac:dyDescent="0.25">
      <c r="C32" s="35" t="s">
        <v>10</v>
      </c>
      <c r="D32" s="6" t="s">
        <v>52</v>
      </c>
      <c r="E32" s="5" t="s">
        <v>78</v>
      </c>
      <c r="F32" s="86">
        <f>+F31/F12-1</f>
        <v>0.16452817500000005</v>
      </c>
      <c r="G32" s="86"/>
      <c r="H32" s="86">
        <f>+H31/H12-1</f>
        <v>-0.2197055</v>
      </c>
      <c r="I32" s="86"/>
      <c r="J32" s="86">
        <f>+J31/J12-1</f>
        <v>-2.1894999999999998E-2</v>
      </c>
      <c r="K32" s="86"/>
      <c r="L32" s="12"/>
      <c r="M32" s="36"/>
    </row>
    <row r="33" spans="2:13" x14ac:dyDescent="0.25">
      <c r="C33" s="37"/>
      <c r="D33" s="6"/>
      <c r="E33" s="6"/>
      <c r="F33" s="6"/>
      <c r="G33" s="6"/>
      <c r="H33" s="6"/>
      <c r="I33" s="6"/>
      <c r="J33" s="6"/>
      <c r="K33" s="6"/>
      <c r="L33" s="12"/>
      <c r="M33" s="36"/>
    </row>
    <row r="34" spans="2:13" ht="30" x14ac:dyDescent="0.25">
      <c r="C34" s="35" t="s">
        <v>108</v>
      </c>
      <c r="D34" s="6" t="s">
        <v>80</v>
      </c>
      <c r="E34" s="5" t="s">
        <v>87</v>
      </c>
      <c r="F34" s="81">
        <f>+MAX(F24,F31)</f>
        <v>11645281.75</v>
      </c>
      <c r="G34" s="81"/>
      <c r="H34" s="81">
        <f>+MAX(H24,H31)</f>
        <v>10000000</v>
      </c>
      <c r="I34" s="81"/>
      <c r="J34" s="81">
        <f>+MAX(J24,J31)</f>
        <v>10000000</v>
      </c>
      <c r="K34" s="81"/>
      <c r="L34" s="12"/>
      <c r="M34" s="36"/>
    </row>
    <row r="35" spans="2:13" ht="45" x14ac:dyDescent="0.25">
      <c r="C35" s="35" t="s">
        <v>109</v>
      </c>
      <c r="D35" s="6" t="s">
        <v>80</v>
      </c>
      <c r="E35" s="5" t="s">
        <v>86</v>
      </c>
      <c r="F35" s="81">
        <f>+MAX(F23,F24)</f>
        <v>11759155</v>
      </c>
      <c r="G35" s="81"/>
      <c r="H35" s="81">
        <f>+MAX(H23,H24)</f>
        <v>10000000</v>
      </c>
      <c r="I35" s="81"/>
      <c r="J35" s="81">
        <f>+MAX(J23,J24)</f>
        <v>10000000</v>
      </c>
      <c r="K35" s="81"/>
      <c r="L35" s="12"/>
      <c r="M35" s="36"/>
    </row>
    <row r="36" spans="2:13" x14ac:dyDescent="0.25">
      <c r="C36" s="35"/>
      <c r="D36" s="6"/>
      <c r="E36" s="5"/>
      <c r="F36" s="12"/>
      <c r="G36" s="12"/>
      <c r="H36" s="12"/>
      <c r="I36" s="12"/>
      <c r="J36" s="12"/>
      <c r="K36" s="12"/>
      <c r="L36" s="12"/>
      <c r="M36" s="36"/>
    </row>
    <row r="37" spans="2:13" ht="15.75" thickBot="1" x14ac:dyDescent="0.3">
      <c r="B37" s="47"/>
      <c r="C37" s="56" t="s">
        <v>88</v>
      </c>
      <c r="D37" s="57"/>
      <c r="E37" s="58"/>
      <c r="F37" s="58"/>
      <c r="G37" s="58"/>
      <c r="H37" s="58"/>
      <c r="I37" s="58"/>
      <c r="J37" s="58"/>
      <c r="K37" s="58"/>
      <c r="L37" s="58"/>
      <c r="M37" s="59"/>
    </row>
    <row r="38" spans="2:13" ht="34.5" customHeight="1" thickBot="1" x14ac:dyDescent="0.3">
      <c r="B38" s="48">
        <v>1</v>
      </c>
      <c r="C38" s="72" t="s">
        <v>115</v>
      </c>
      <c r="D38" s="73"/>
      <c r="E38" s="73"/>
      <c r="F38" s="73"/>
      <c r="G38" s="73"/>
      <c r="H38" s="73"/>
      <c r="I38" s="73"/>
      <c r="J38" s="73"/>
      <c r="K38" s="73"/>
      <c r="L38" s="73"/>
      <c r="M38" s="74"/>
    </row>
    <row r="39" spans="2:13" ht="33.75" customHeight="1" thickBot="1" x14ac:dyDescent="0.3">
      <c r="B39" s="48">
        <f t="shared" ref="B39:B48" si="0">+B38+1</f>
        <v>2</v>
      </c>
      <c r="C39" s="72" t="s">
        <v>61</v>
      </c>
      <c r="D39" s="73"/>
      <c r="E39" s="73"/>
      <c r="F39" s="73"/>
      <c r="G39" s="73"/>
      <c r="H39" s="73"/>
      <c r="I39" s="73"/>
      <c r="J39" s="73"/>
      <c r="K39" s="73"/>
      <c r="L39" s="73"/>
      <c r="M39" s="74"/>
    </row>
    <row r="40" spans="2:13" ht="13.5" customHeight="1" thickBot="1" x14ac:dyDescent="0.3">
      <c r="B40" s="48">
        <f t="shared" si="0"/>
        <v>3</v>
      </c>
      <c r="C40" s="72" t="s">
        <v>60</v>
      </c>
      <c r="D40" s="73"/>
      <c r="E40" s="73"/>
      <c r="F40" s="73"/>
      <c r="G40" s="73"/>
      <c r="H40" s="73"/>
      <c r="I40" s="73"/>
      <c r="J40" s="73"/>
      <c r="K40" s="73"/>
      <c r="L40" s="73"/>
      <c r="M40" s="74"/>
    </row>
    <row r="41" spans="2:13" ht="35.25" customHeight="1" thickBot="1" x14ac:dyDescent="0.3">
      <c r="B41" s="48">
        <f t="shared" si="0"/>
        <v>4</v>
      </c>
      <c r="C41" s="72" t="s">
        <v>37</v>
      </c>
      <c r="D41" s="73"/>
      <c r="E41" s="73"/>
      <c r="F41" s="73"/>
      <c r="G41" s="73"/>
      <c r="H41" s="73"/>
      <c r="I41" s="73"/>
      <c r="J41" s="73"/>
      <c r="K41" s="73"/>
      <c r="L41" s="73"/>
      <c r="M41" s="74"/>
    </row>
    <row r="42" spans="2:13" ht="33" customHeight="1" thickBot="1" x14ac:dyDescent="0.3">
      <c r="B42" s="48">
        <f t="shared" si="0"/>
        <v>5</v>
      </c>
      <c r="C42" s="72" t="s">
        <v>62</v>
      </c>
      <c r="D42" s="73"/>
      <c r="E42" s="73"/>
      <c r="F42" s="73"/>
      <c r="G42" s="73"/>
      <c r="H42" s="73"/>
      <c r="I42" s="73"/>
      <c r="J42" s="73"/>
      <c r="K42" s="73"/>
      <c r="L42" s="73"/>
      <c r="M42" s="74"/>
    </row>
    <row r="43" spans="2:13" ht="15.75" thickBot="1" x14ac:dyDescent="0.3">
      <c r="B43" s="48">
        <f t="shared" si="0"/>
        <v>6</v>
      </c>
      <c r="C43" s="72" t="s">
        <v>51</v>
      </c>
      <c r="D43" s="73"/>
      <c r="E43" s="73"/>
      <c r="F43" s="73"/>
      <c r="G43" s="73"/>
      <c r="H43" s="73"/>
      <c r="I43" s="73"/>
      <c r="J43" s="73"/>
      <c r="K43" s="73"/>
      <c r="L43" s="73"/>
      <c r="M43" s="74"/>
    </row>
    <row r="44" spans="2:13" ht="45.75" customHeight="1" thickBot="1" x14ac:dyDescent="0.3">
      <c r="B44" s="48">
        <f t="shared" si="0"/>
        <v>7</v>
      </c>
      <c r="C44" s="72" t="s">
        <v>100</v>
      </c>
      <c r="D44" s="73"/>
      <c r="E44" s="73"/>
      <c r="F44" s="73"/>
      <c r="G44" s="73"/>
      <c r="H44" s="73"/>
      <c r="I44" s="73"/>
      <c r="J44" s="73"/>
      <c r="K44" s="73"/>
      <c r="L44" s="73"/>
      <c r="M44" s="74"/>
    </row>
    <row r="45" spans="2:13" ht="48" customHeight="1" thickBot="1" x14ac:dyDescent="0.3">
      <c r="B45" s="48">
        <f t="shared" si="0"/>
        <v>8</v>
      </c>
      <c r="C45" s="72" t="s">
        <v>99</v>
      </c>
      <c r="D45" s="73"/>
      <c r="E45" s="73"/>
      <c r="F45" s="73"/>
      <c r="G45" s="73"/>
      <c r="H45" s="73"/>
      <c r="I45" s="73"/>
      <c r="J45" s="73"/>
      <c r="K45" s="73"/>
      <c r="L45" s="73"/>
      <c r="M45" s="74"/>
    </row>
    <row r="46" spans="2:13" ht="15" customHeight="1" thickBot="1" x14ac:dyDescent="0.3">
      <c r="B46" s="48">
        <f t="shared" si="0"/>
        <v>9</v>
      </c>
      <c r="C46" s="97" t="s">
        <v>82</v>
      </c>
      <c r="D46" s="98"/>
      <c r="E46" s="98"/>
      <c r="F46" s="98"/>
      <c r="G46" s="98"/>
      <c r="H46" s="98"/>
      <c r="I46" s="98"/>
      <c r="J46" s="98"/>
      <c r="K46" s="98"/>
      <c r="L46" s="98"/>
      <c r="M46" s="99"/>
    </row>
    <row r="47" spans="2:13" ht="15" customHeight="1" thickBot="1" x14ac:dyDescent="0.3">
      <c r="B47" s="48">
        <f t="shared" si="0"/>
        <v>10</v>
      </c>
      <c r="C47" s="97" t="s">
        <v>85</v>
      </c>
      <c r="D47" s="98"/>
      <c r="E47" s="98"/>
      <c r="F47" s="98"/>
      <c r="G47" s="98"/>
      <c r="H47" s="98"/>
      <c r="I47" s="98"/>
      <c r="J47" s="98"/>
      <c r="K47" s="98"/>
      <c r="L47" s="98"/>
      <c r="M47" s="99"/>
    </row>
    <row r="48" spans="2:13" ht="15" customHeight="1" thickBot="1" x14ac:dyDescent="0.3">
      <c r="B48" s="48">
        <f t="shared" si="0"/>
        <v>11</v>
      </c>
      <c r="C48" s="97" t="s">
        <v>64</v>
      </c>
      <c r="D48" s="98"/>
      <c r="E48" s="98"/>
      <c r="F48" s="98"/>
      <c r="G48" s="98"/>
      <c r="H48" s="98"/>
      <c r="I48" s="98"/>
      <c r="J48" s="98"/>
      <c r="K48" s="98"/>
      <c r="L48" s="98"/>
      <c r="M48" s="99"/>
    </row>
    <row r="49" spans="2:13" ht="15" customHeight="1" thickBot="1" x14ac:dyDescent="0.3">
      <c r="B49" s="48">
        <v>12</v>
      </c>
      <c r="C49" s="97" t="s">
        <v>101</v>
      </c>
      <c r="D49" s="98"/>
      <c r="E49" s="98"/>
      <c r="F49" s="98"/>
      <c r="G49" s="98"/>
      <c r="H49" s="98"/>
      <c r="I49" s="98"/>
      <c r="J49" s="98"/>
      <c r="K49" s="98"/>
      <c r="L49" s="98"/>
      <c r="M49" s="99"/>
    </row>
  </sheetData>
  <mergeCells count="74">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9:M49"/>
    <mergeCell ref="C47:M47"/>
    <mergeCell ref="C48:M48"/>
    <mergeCell ref="C42:M42"/>
    <mergeCell ref="C43:M43"/>
    <mergeCell ref="C44:M44"/>
    <mergeCell ref="C45:M45"/>
    <mergeCell ref="C46:M46"/>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984"/>
  <sheetViews>
    <sheetView showGridLines="0" tabSelected="1" zoomScale="85" zoomScaleNormal="85" workbookViewId="0">
      <selection activeCell="E3" sqref="E3"/>
    </sheetView>
  </sheetViews>
  <sheetFormatPr defaultColWidth="14.42578125" defaultRowHeight="15" customHeight="1" x14ac:dyDescent="0.25"/>
  <cols>
    <col min="2" max="2" width="4.140625" customWidth="1"/>
    <col min="3" max="3" width="48" customWidth="1"/>
    <col min="4" max="4" width="8" customWidth="1"/>
    <col min="5" max="5" width="28" bestFit="1"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70">
        <v>1.4999999999999999E-2</v>
      </c>
      <c r="F4" s="71" t="s">
        <v>117</v>
      </c>
      <c r="G4" s="71"/>
      <c r="H4" s="14"/>
      <c r="I4" s="14"/>
      <c r="J4" s="14"/>
      <c r="K4" s="14"/>
      <c r="L4" s="14"/>
      <c r="M4" s="14"/>
      <c r="N4" s="14"/>
      <c r="O4" s="53"/>
    </row>
    <row r="5" spans="2:26" x14ac:dyDescent="0.25">
      <c r="B5" s="52"/>
      <c r="C5" s="18" t="s">
        <v>6</v>
      </c>
      <c r="D5" s="19" t="s">
        <v>17</v>
      </c>
      <c r="E5" s="70">
        <v>5.0000000000000001E-3</v>
      </c>
      <c r="F5" s="71" t="s">
        <v>117</v>
      </c>
      <c r="G5" s="71"/>
      <c r="H5" s="14"/>
      <c r="I5" s="14"/>
      <c r="J5" s="14"/>
      <c r="K5" s="14"/>
      <c r="L5" s="14"/>
      <c r="M5" s="14"/>
      <c r="N5" s="14"/>
      <c r="O5" s="53"/>
    </row>
    <row r="6" spans="2:26" x14ac:dyDescent="0.25">
      <c r="B6" s="52"/>
      <c r="C6" s="18" t="s">
        <v>39</v>
      </c>
      <c r="D6" s="19" t="s">
        <v>41</v>
      </c>
      <c r="E6" s="70">
        <v>0.2</v>
      </c>
      <c r="F6" s="71" t="s">
        <v>117</v>
      </c>
      <c r="G6" s="71"/>
      <c r="H6" s="14"/>
      <c r="I6" s="14"/>
      <c r="J6" s="14"/>
      <c r="K6" s="14"/>
      <c r="L6" s="14"/>
      <c r="M6" s="14"/>
      <c r="N6" s="14"/>
      <c r="O6" s="53"/>
    </row>
    <row r="7" spans="2:26" x14ac:dyDescent="0.25">
      <c r="B7" s="52"/>
      <c r="C7" s="18" t="s">
        <v>40</v>
      </c>
      <c r="D7" s="19" t="s">
        <v>42</v>
      </c>
      <c r="E7" s="70">
        <v>0.1</v>
      </c>
      <c r="F7" s="71" t="s">
        <v>117</v>
      </c>
      <c r="G7" s="71"/>
      <c r="H7" s="14"/>
      <c r="I7" s="14"/>
      <c r="J7" s="14"/>
      <c r="K7" s="14"/>
      <c r="L7" s="14"/>
      <c r="M7" s="14"/>
      <c r="N7" s="14"/>
      <c r="O7" s="53"/>
    </row>
    <row r="8" spans="2:26" x14ac:dyDescent="0.25">
      <c r="B8" s="52"/>
      <c r="C8" s="18" t="s">
        <v>56</v>
      </c>
      <c r="D8" s="19" t="s">
        <v>65</v>
      </c>
      <c r="E8" s="70">
        <v>2E-3</v>
      </c>
      <c r="F8" s="71" t="s">
        <v>117</v>
      </c>
      <c r="G8" s="71"/>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28" t="s">
        <v>105</v>
      </c>
      <c r="D10" s="117"/>
      <c r="E10" s="129"/>
      <c r="F10" s="130" t="s">
        <v>94</v>
      </c>
      <c r="G10" s="131"/>
      <c r="H10" s="130" t="s">
        <v>93</v>
      </c>
      <c r="I10" s="131"/>
      <c r="J10" s="130" t="s">
        <v>92</v>
      </c>
      <c r="K10" s="131"/>
      <c r="L10" s="130" t="s">
        <v>91</v>
      </c>
      <c r="M10" s="131"/>
      <c r="N10" s="130" t="s">
        <v>90</v>
      </c>
      <c r="O10" s="131"/>
      <c r="P10" s="14"/>
      <c r="Q10" s="14"/>
      <c r="R10" s="14"/>
      <c r="S10" s="14"/>
      <c r="T10" s="14"/>
      <c r="U10" s="14"/>
      <c r="V10" s="14"/>
      <c r="W10" s="14"/>
      <c r="X10" s="14"/>
      <c r="Y10" s="14"/>
      <c r="Z10" s="14"/>
    </row>
    <row r="11" spans="2:26" ht="15.75" thickBot="1" x14ac:dyDescent="0.3">
      <c r="B11" s="52"/>
      <c r="C11" s="117"/>
      <c r="D11" s="117"/>
      <c r="E11" s="129"/>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32">
        <f>+E3</f>
        <v>10000000</v>
      </c>
      <c r="G12" s="133"/>
      <c r="H12" s="132">
        <f>+F32</f>
        <v>7209513.5</v>
      </c>
      <c r="I12" s="133"/>
      <c r="J12" s="132">
        <f>+H32</f>
        <v>12292050.43733993</v>
      </c>
      <c r="K12" s="133"/>
      <c r="L12" s="132">
        <f>+J32</f>
        <v>14462300.936497461</v>
      </c>
      <c r="M12" s="133"/>
      <c r="N12" s="132">
        <f>+L32</f>
        <v>14145648.857492849</v>
      </c>
      <c r="O12" s="133"/>
      <c r="P12" s="14"/>
      <c r="Q12" s="14"/>
      <c r="R12" s="14"/>
      <c r="S12" s="14"/>
      <c r="T12" s="14"/>
      <c r="U12" s="14"/>
      <c r="V12" s="14"/>
      <c r="W12" s="14"/>
      <c r="X12" s="14"/>
      <c r="Y12" s="14"/>
      <c r="Z12" s="14"/>
    </row>
    <row r="13" spans="2:26" x14ac:dyDescent="0.25">
      <c r="B13" s="52"/>
      <c r="C13" s="18" t="s">
        <v>33</v>
      </c>
      <c r="D13" s="19" t="s">
        <v>20</v>
      </c>
      <c r="E13" s="11" t="s">
        <v>30</v>
      </c>
      <c r="F13" s="118">
        <f>+F12*G11</f>
        <v>-2600000</v>
      </c>
      <c r="G13" s="117"/>
      <c r="H13" s="118">
        <f>+H12*I11</f>
        <v>5695515.665</v>
      </c>
      <c r="I13" s="117"/>
      <c r="J13" s="118">
        <f>+J12*K11</f>
        <v>2704251.0962147848</v>
      </c>
      <c r="K13" s="117"/>
      <c r="L13" s="118">
        <f>+L12*M11</f>
        <v>0</v>
      </c>
      <c r="M13" s="117"/>
      <c r="N13" s="118">
        <f>+N12*O11</f>
        <v>5658259.5429971404</v>
      </c>
      <c r="O13" s="117"/>
      <c r="P13" s="14"/>
      <c r="Q13" s="14"/>
      <c r="R13" s="14"/>
      <c r="S13" s="14"/>
      <c r="T13" s="14"/>
      <c r="U13" s="14"/>
      <c r="V13" s="14"/>
      <c r="W13" s="14"/>
      <c r="X13" s="14"/>
      <c r="Y13" s="14"/>
      <c r="Z13" s="14"/>
    </row>
    <row r="14" spans="2:26" x14ac:dyDescent="0.25">
      <c r="B14" s="52"/>
      <c r="C14" s="18" t="s">
        <v>7</v>
      </c>
      <c r="D14" s="19" t="s">
        <v>21</v>
      </c>
      <c r="E14" s="11" t="s">
        <v>31</v>
      </c>
      <c r="F14" s="118">
        <f>+F12+F13</f>
        <v>7400000</v>
      </c>
      <c r="G14" s="117"/>
      <c r="H14" s="118">
        <f>+H12+H13</f>
        <v>12905029.164999999</v>
      </c>
      <c r="I14" s="117"/>
      <c r="J14" s="118">
        <f>+J12+J13</f>
        <v>14996301.533554714</v>
      </c>
      <c r="K14" s="117"/>
      <c r="L14" s="118">
        <f>+L12+L13</f>
        <v>14462300.936497461</v>
      </c>
      <c r="M14" s="117"/>
      <c r="N14" s="118">
        <f>+N12+N13</f>
        <v>19803908.40048999</v>
      </c>
      <c r="O14" s="117"/>
      <c r="P14" s="14"/>
      <c r="Q14" s="14"/>
      <c r="R14" s="14"/>
      <c r="S14" s="14"/>
      <c r="T14" s="14"/>
      <c r="U14" s="14"/>
      <c r="V14" s="14"/>
      <c r="W14" s="14"/>
      <c r="X14" s="14"/>
      <c r="Y14" s="14"/>
      <c r="Z14" s="14"/>
    </row>
    <row r="15" spans="2:26" x14ac:dyDescent="0.25">
      <c r="B15" s="52"/>
      <c r="C15" s="120"/>
      <c r="D15" s="117"/>
      <c r="E15" s="117"/>
      <c r="F15" s="117"/>
      <c r="G15" s="117"/>
      <c r="H15" s="117"/>
      <c r="I15" s="117"/>
      <c r="J15" s="117"/>
      <c r="K15" s="117"/>
      <c r="L15" s="117"/>
      <c r="M15" s="117"/>
      <c r="N15" s="117"/>
      <c r="O15" s="121"/>
      <c r="P15" s="14"/>
      <c r="Q15" s="14"/>
      <c r="R15" s="14"/>
      <c r="S15" s="14"/>
      <c r="T15" s="14"/>
      <c r="U15" s="14"/>
      <c r="V15" s="14"/>
      <c r="W15" s="14"/>
      <c r="X15" s="14"/>
      <c r="Y15" s="14"/>
      <c r="Z15" s="14"/>
    </row>
    <row r="16" spans="2:26" x14ac:dyDescent="0.25">
      <c r="B16" s="52"/>
      <c r="C16" s="18" t="s">
        <v>18</v>
      </c>
      <c r="D16" s="19" t="s">
        <v>22</v>
      </c>
      <c r="E16" s="11" t="s">
        <v>32</v>
      </c>
      <c r="F16" s="90">
        <f>(F12+F14)/2</f>
        <v>8700000</v>
      </c>
      <c r="G16" s="90"/>
      <c r="H16" s="90">
        <f>(H12+H14)/2</f>
        <v>10057271.3325</v>
      </c>
      <c r="I16" s="90"/>
      <c r="J16" s="90">
        <f>(J12+J14)/2</f>
        <v>13644175.985447321</v>
      </c>
      <c r="K16" s="90"/>
      <c r="L16" s="90">
        <f>(L12+L14)/2</f>
        <v>14462300.936497461</v>
      </c>
      <c r="M16" s="90"/>
      <c r="N16" s="90">
        <f>(N12+N14)/2</f>
        <v>16974778.628991418</v>
      </c>
      <c r="O16" s="90"/>
      <c r="P16" s="14"/>
      <c r="Q16" s="14"/>
      <c r="R16" s="14"/>
      <c r="S16" s="14"/>
      <c r="T16" s="14"/>
      <c r="U16" s="14"/>
      <c r="V16" s="14"/>
      <c r="W16" s="14"/>
      <c r="X16" s="14"/>
      <c r="Y16" s="14"/>
      <c r="Z16" s="14"/>
    </row>
    <row r="17" spans="2:26" x14ac:dyDescent="0.25">
      <c r="B17" s="52"/>
      <c r="C17" s="120"/>
      <c r="D17" s="117"/>
      <c r="E17" s="117"/>
      <c r="F17" s="117"/>
      <c r="G17" s="117"/>
      <c r="H17" s="117"/>
      <c r="I17" s="117"/>
      <c r="J17" s="117"/>
      <c r="K17" s="117"/>
      <c r="L17" s="124"/>
      <c r="M17" s="125"/>
      <c r="N17" s="124"/>
      <c r="O17" s="126"/>
      <c r="P17" s="14"/>
      <c r="Q17" s="14"/>
      <c r="R17" s="14"/>
      <c r="S17" s="14"/>
      <c r="T17" s="14"/>
      <c r="U17" s="14"/>
      <c r="V17" s="14"/>
      <c r="W17" s="14"/>
      <c r="X17" s="14"/>
      <c r="Y17" s="14"/>
      <c r="Z17" s="14"/>
    </row>
    <row r="18" spans="2:26" x14ac:dyDescent="0.25">
      <c r="B18" s="52"/>
      <c r="C18" s="18" t="s">
        <v>34</v>
      </c>
      <c r="D18" s="19" t="s">
        <v>23</v>
      </c>
      <c r="E18" s="11" t="s">
        <v>55</v>
      </c>
      <c r="F18" s="81">
        <f>+F16*-$E$5</f>
        <v>-43500</v>
      </c>
      <c r="G18" s="81"/>
      <c r="H18" s="81">
        <f>+H16*-$E$5</f>
        <v>-50286.356662500002</v>
      </c>
      <c r="I18" s="81"/>
      <c r="J18" s="81">
        <f>+J16*-$E$5</f>
        <v>-68220.879927236601</v>
      </c>
      <c r="K18" s="81"/>
      <c r="L18" s="81">
        <f>+L16*-$E$5</f>
        <v>-72311.504682487313</v>
      </c>
      <c r="M18" s="81"/>
      <c r="N18" s="81">
        <f>+N16*-$E$5</f>
        <v>-84873.893144957096</v>
      </c>
      <c r="O18" s="81"/>
      <c r="P18" s="14"/>
      <c r="Q18" s="14"/>
      <c r="R18" s="14"/>
      <c r="S18" s="14"/>
      <c r="T18" s="14"/>
      <c r="U18" s="14"/>
      <c r="V18" s="14"/>
      <c r="W18" s="14"/>
      <c r="X18" s="14"/>
      <c r="Y18" s="14"/>
      <c r="Z18" s="14"/>
    </row>
    <row r="19" spans="2:26" x14ac:dyDescent="0.25">
      <c r="B19" s="52"/>
      <c r="C19" s="18" t="s">
        <v>56</v>
      </c>
      <c r="D19" s="19" t="s">
        <v>24</v>
      </c>
      <c r="E19" s="11" t="s">
        <v>66</v>
      </c>
      <c r="F19" s="81">
        <f>+F16*-$E$8</f>
        <v>-17400</v>
      </c>
      <c r="G19" s="81"/>
      <c r="H19" s="81">
        <f>+H16*-$E$8</f>
        <v>-20114.542665000001</v>
      </c>
      <c r="I19" s="81"/>
      <c r="J19" s="81">
        <f>+J16*-$E$8</f>
        <v>-27288.351970894644</v>
      </c>
      <c r="K19" s="81"/>
      <c r="L19" s="81">
        <f>+L16*-$E$8</f>
        <v>-28924.601872994921</v>
      </c>
      <c r="M19" s="81"/>
      <c r="N19" s="81">
        <f>+N16*-$E$8</f>
        <v>-33949.557257982837</v>
      </c>
      <c r="O19" s="81"/>
      <c r="P19" s="14"/>
      <c r="Q19" s="14"/>
      <c r="R19" s="14"/>
      <c r="S19" s="14"/>
      <c r="T19" s="14"/>
      <c r="U19" s="14"/>
      <c r="V19" s="14"/>
      <c r="W19" s="14"/>
      <c r="X19" s="14"/>
      <c r="Y19" s="14"/>
      <c r="Z19" s="14"/>
    </row>
    <row r="20" spans="2:26" x14ac:dyDescent="0.25">
      <c r="B20" s="52"/>
      <c r="C20" s="18" t="s">
        <v>35</v>
      </c>
      <c r="D20" s="19" t="s">
        <v>25</v>
      </c>
      <c r="E20" s="5" t="s">
        <v>58</v>
      </c>
      <c r="F20" s="81">
        <f>+(F16+F18+F19)*-$E$4</f>
        <v>-129586.5</v>
      </c>
      <c r="G20" s="81"/>
      <c r="H20" s="81">
        <f>+(H16+H18+H19)*-$E$4</f>
        <v>-149803.0564975875</v>
      </c>
      <c r="I20" s="81"/>
      <c r="J20" s="81">
        <f>+(J16+J18+J19)*-$E$4</f>
        <v>-203230.00130323783</v>
      </c>
      <c r="K20" s="81"/>
      <c r="L20" s="81">
        <f>+(L16+L18+L19)*-$E$4</f>
        <v>-215415.97244912968</v>
      </c>
      <c r="M20" s="81"/>
      <c r="N20" s="81">
        <f>+(N16+N18+N19)*-$E$4</f>
        <v>-252839.32767882713</v>
      </c>
      <c r="O20" s="81"/>
      <c r="P20" s="20"/>
      <c r="Q20" s="14"/>
      <c r="R20" s="14"/>
      <c r="S20" s="14"/>
      <c r="T20" s="14"/>
      <c r="U20" s="14"/>
      <c r="V20" s="14"/>
      <c r="W20" s="14"/>
      <c r="X20" s="14"/>
      <c r="Y20" s="14"/>
      <c r="Z20" s="14"/>
    </row>
    <row r="21" spans="2:26" ht="15.75" customHeight="1" x14ac:dyDescent="0.25">
      <c r="B21" s="52"/>
      <c r="C21" s="18" t="s">
        <v>106</v>
      </c>
      <c r="D21" s="19" t="s">
        <v>26</v>
      </c>
      <c r="E21" s="5" t="s">
        <v>59</v>
      </c>
      <c r="F21" s="81">
        <f>+F18+F20+F19</f>
        <v>-190486.5</v>
      </c>
      <c r="G21" s="81"/>
      <c r="H21" s="81">
        <f>+H18+H20+H19</f>
        <v>-220203.9558250875</v>
      </c>
      <c r="I21" s="81"/>
      <c r="J21" s="81">
        <f>+J18+J20+J19</f>
        <v>-298739.23320136912</v>
      </c>
      <c r="K21" s="81"/>
      <c r="L21" s="81">
        <f>+L18+L20+L19</f>
        <v>-316652.07900461194</v>
      </c>
      <c r="M21" s="81"/>
      <c r="N21" s="81">
        <f>+N18+N20+N19</f>
        <v>-371662.77808176709</v>
      </c>
      <c r="O21" s="81"/>
      <c r="P21" s="14"/>
      <c r="Q21" s="14"/>
      <c r="R21" s="14"/>
      <c r="S21" s="14"/>
      <c r="T21" s="14"/>
      <c r="U21" s="14"/>
      <c r="V21" s="14"/>
      <c r="W21" s="14"/>
      <c r="X21" s="14"/>
      <c r="Y21" s="14"/>
      <c r="Z21" s="14"/>
    </row>
    <row r="22" spans="2:26" ht="15.75" customHeight="1" x14ac:dyDescent="0.25">
      <c r="B22" s="52"/>
      <c r="C22" s="120"/>
      <c r="D22" s="117"/>
      <c r="E22" s="117"/>
      <c r="F22" s="117"/>
      <c r="G22" s="117"/>
      <c r="H22" s="117"/>
      <c r="I22" s="117"/>
      <c r="J22" s="117"/>
      <c r="K22" s="117"/>
      <c r="L22" s="117"/>
      <c r="M22" s="117"/>
      <c r="N22" s="117"/>
      <c r="O22" s="121"/>
      <c r="P22" s="14"/>
      <c r="Q22" s="14"/>
      <c r="R22" s="14"/>
      <c r="S22" s="14"/>
      <c r="T22" s="14"/>
      <c r="U22" s="14"/>
      <c r="V22" s="14"/>
      <c r="W22" s="14"/>
      <c r="X22" s="14"/>
      <c r="Y22" s="14"/>
      <c r="Z22" s="14"/>
    </row>
    <row r="23" spans="2:26" ht="27.75" customHeight="1" x14ac:dyDescent="0.25">
      <c r="B23" s="52"/>
      <c r="C23" s="18" t="s">
        <v>107</v>
      </c>
      <c r="D23" s="19" t="s">
        <v>27</v>
      </c>
      <c r="E23" s="5" t="s">
        <v>67</v>
      </c>
      <c r="F23" s="81">
        <f>F14+F21</f>
        <v>7209513.5</v>
      </c>
      <c r="G23" s="81"/>
      <c r="H23" s="81">
        <f>H14+H21</f>
        <v>12684825.209174912</v>
      </c>
      <c r="I23" s="81"/>
      <c r="J23" s="81">
        <f>J14+J21</f>
        <v>14697562.300353345</v>
      </c>
      <c r="K23" s="81"/>
      <c r="L23" s="81">
        <f>L14+L21</f>
        <v>14145648.857492849</v>
      </c>
      <c r="M23" s="81"/>
      <c r="N23" s="81">
        <f>N14+N21</f>
        <v>19432245.622408222</v>
      </c>
      <c r="O23" s="81"/>
      <c r="P23" s="14"/>
      <c r="Q23" s="27"/>
      <c r="R23" s="26"/>
      <c r="S23" s="26"/>
      <c r="T23" s="26"/>
      <c r="U23" s="25"/>
      <c r="V23" s="14"/>
      <c r="W23" s="14"/>
      <c r="X23" s="14"/>
      <c r="Y23" s="14"/>
      <c r="Z23" s="14"/>
    </row>
    <row r="24" spans="2:26" ht="15.75" customHeight="1" x14ac:dyDescent="0.25">
      <c r="B24" s="52"/>
      <c r="C24" s="18" t="s">
        <v>98</v>
      </c>
      <c r="D24" s="19" t="s">
        <v>28</v>
      </c>
      <c r="E24" s="18"/>
      <c r="F24" s="118">
        <f>+F12</f>
        <v>10000000</v>
      </c>
      <c r="G24" s="117"/>
      <c r="H24" s="118">
        <f>+F35</f>
        <v>10000000</v>
      </c>
      <c r="I24" s="117"/>
      <c r="J24" s="118">
        <f>+H35</f>
        <v>12292050.43733993</v>
      </c>
      <c r="K24" s="117"/>
      <c r="L24" s="118">
        <f>+J35</f>
        <v>14462300.936497461</v>
      </c>
      <c r="M24" s="117"/>
      <c r="N24" s="118">
        <f>+L35</f>
        <v>14462300.936497461</v>
      </c>
      <c r="O24" s="117"/>
      <c r="P24" s="14"/>
      <c r="Q24" s="14"/>
      <c r="R24" s="14"/>
      <c r="S24" s="14"/>
      <c r="T24" s="14"/>
      <c r="U24" s="25"/>
      <c r="V24" s="14"/>
      <c r="W24" s="14"/>
      <c r="X24" s="14"/>
      <c r="Y24" s="14"/>
      <c r="Z24" s="14"/>
    </row>
    <row r="25" spans="2:26" ht="15.75" customHeight="1" x14ac:dyDescent="0.25">
      <c r="B25" s="52"/>
      <c r="C25" s="21" t="s">
        <v>102</v>
      </c>
      <c r="D25" s="19" t="s">
        <v>45</v>
      </c>
      <c r="E25" s="13" t="s">
        <v>70</v>
      </c>
      <c r="F25" s="81">
        <f>+F12*$E$7</f>
        <v>1000000</v>
      </c>
      <c r="G25" s="81"/>
      <c r="H25" s="81">
        <f>+H12*$E$7</f>
        <v>720951.35000000009</v>
      </c>
      <c r="I25" s="81"/>
      <c r="J25" s="81">
        <f>+J12*$E$7</f>
        <v>1229205.0437339931</v>
      </c>
      <c r="K25" s="81"/>
      <c r="L25" s="81">
        <f>+L12*$E$7</f>
        <v>1446230.0936497462</v>
      </c>
      <c r="M25" s="81"/>
      <c r="N25" s="81">
        <f>+N12*$E$7</f>
        <v>1414564.8857492851</v>
      </c>
      <c r="O25" s="81"/>
      <c r="P25" s="14"/>
      <c r="Q25" s="24"/>
      <c r="R25" s="14"/>
      <c r="S25" s="14"/>
      <c r="T25" s="14"/>
      <c r="U25" s="14"/>
      <c r="V25" s="14"/>
      <c r="W25" s="14"/>
      <c r="X25" s="14"/>
      <c r="Y25" s="14"/>
      <c r="Z25" s="14"/>
    </row>
    <row r="26" spans="2:26" ht="15.75" customHeight="1" x14ac:dyDescent="0.25">
      <c r="B26" s="52"/>
      <c r="C26" s="21"/>
      <c r="D26" s="19"/>
      <c r="E26" s="21"/>
      <c r="F26" s="118"/>
      <c r="G26" s="117"/>
      <c r="H26" s="124"/>
      <c r="I26" s="125"/>
      <c r="J26" s="124"/>
      <c r="K26" s="125"/>
      <c r="L26" s="124"/>
      <c r="M26" s="125"/>
      <c r="N26" s="124"/>
      <c r="O26" s="126"/>
      <c r="P26" s="14"/>
      <c r="Q26" s="14"/>
      <c r="R26" s="14"/>
      <c r="S26" s="14"/>
      <c r="T26" s="14"/>
      <c r="U26" s="14"/>
      <c r="V26" s="14"/>
      <c r="W26" s="14"/>
      <c r="X26" s="14"/>
      <c r="Y26" s="14"/>
      <c r="Z26" s="14"/>
    </row>
    <row r="27" spans="2:26" ht="45" customHeight="1" x14ac:dyDescent="0.25">
      <c r="B27" s="52"/>
      <c r="C27" s="18" t="s">
        <v>103</v>
      </c>
      <c r="D27" s="19" t="s">
        <v>46</v>
      </c>
      <c r="E27" s="5" t="s">
        <v>74</v>
      </c>
      <c r="F27" s="122" t="str">
        <f>IF(F23&gt;F24,"Yes","No")</f>
        <v>No</v>
      </c>
      <c r="G27" s="123"/>
      <c r="H27" s="122" t="str">
        <f t="shared" ref="H27" si="0">IF(H23&gt;H24,"Yes","No")</f>
        <v>Yes</v>
      </c>
      <c r="I27" s="123"/>
      <c r="J27" s="122" t="str">
        <f t="shared" ref="J27" si="1">IF(J23&gt;J24,"Yes","No")</f>
        <v>Yes</v>
      </c>
      <c r="K27" s="123"/>
      <c r="L27" s="122" t="str">
        <f t="shared" ref="L27" si="2">IF(L23&gt;L24,"Yes","No")</f>
        <v>No</v>
      </c>
      <c r="M27" s="123"/>
      <c r="N27" s="122" t="str">
        <f t="shared" ref="N27" si="3">IF(N23&gt;N24,"Yes","No")</f>
        <v>Yes</v>
      </c>
      <c r="O27" s="123"/>
      <c r="P27" s="14"/>
      <c r="Q27" s="14"/>
      <c r="R27" s="14"/>
      <c r="S27" s="14"/>
      <c r="T27" s="14"/>
      <c r="U27" s="14"/>
      <c r="V27" s="14"/>
      <c r="W27" s="14"/>
      <c r="X27" s="14"/>
      <c r="Y27" s="14"/>
      <c r="Z27" s="14"/>
    </row>
    <row r="28" spans="2:26" ht="15.75" customHeight="1" x14ac:dyDescent="0.25">
      <c r="B28" s="52"/>
      <c r="C28" s="21" t="s">
        <v>97</v>
      </c>
      <c r="D28" s="19" t="s">
        <v>47</v>
      </c>
      <c r="E28" s="5" t="s">
        <v>75</v>
      </c>
      <c r="F28" s="116">
        <f>IF(F27="No",0,F23-F24-F25)</f>
        <v>0</v>
      </c>
      <c r="G28" s="117"/>
      <c r="H28" s="116">
        <f t="shared" ref="H28" si="4">IF(H27="No",0,H23-H24-H25)</f>
        <v>1963873.8591749123</v>
      </c>
      <c r="I28" s="117"/>
      <c r="J28" s="116">
        <f t="shared" ref="J28" si="5">IF(J27="No",0,J23-J24-J25)</f>
        <v>1176306.8192794216</v>
      </c>
      <c r="K28" s="117"/>
      <c r="L28" s="116">
        <f t="shared" ref="L28" si="6">IF(L27="No",0,L23-L24-L25)</f>
        <v>0</v>
      </c>
      <c r="M28" s="117"/>
      <c r="N28" s="116">
        <f t="shared" ref="N28" si="7">IF(N27="No",0,N23-N24-N25)</f>
        <v>3555379.8001614762</v>
      </c>
      <c r="O28" s="117"/>
      <c r="P28" s="14"/>
      <c r="Q28" s="14"/>
      <c r="R28" s="14"/>
      <c r="S28" s="14"/>
      <c r="T28" s="14"/>
      <c r="U28" s="14"/>
      <c r="V28" s="14"/>
      <c r="W28" s="14"/>
      <c r="X28" s="14"/>
      <c r="Y28" s="14"/>
      <c r="Z28" s="14"/>
    </row>
    <row r="29" spans="2:26" x14ac:dyDescent="0.25">
      <c r="B29" s="52"/>
      <c r="C29" s="21" t="s">
        <v>96</v>
      </c>
      <c r="D29" s="19" t="s">
        <v>49</v>
      </c>
      <c r="E29" s="13" t="s">
        <v>76</v>
      </c>
      <c r="F29" s="116">
        <f>F28*$E$6</f>
        <v>0</v>
      </c>
      <c r="G29" s="117"/>
      <c r="H29" s="116">
        <f t="shared" ref="H29" si="8">H28*$E$6</f>
        <v>392774.7718349825</v>
      </c>
      <c r="I29" s="117"/>
      <c r="J29" s="116">
        <f t="shared" ref="J29" si="9">J28*$E$6</f>
        <v>235261.36385588432</v>
      </c>
      <c r="K29" s="117"/>
      <c r="L29" s="116">
        <f t="shared" ref="L29" si="10">L28*$E$6</f>
        <v>0</v>
      </c>
      <c r="M29" s="117"/>
      <c r="N29" s="116">
        <f t="shared" ref="N29" si="11">N28*$E$6</f>
        <v>711075.96003229532</v>
      </c>
      <c r="O29" s="117"/>
      <c r="P29" s="24"/>
      <c r="Q29" s="14"/>
      <c r="R29" s="14"/>
      <c r="S29" s="14"/>
      <c r="T29" s="14"/>
      <c r="U29" s="14"/>
      <c r="V29" s="14"/>
      <c r="W29" s="14"/>
      <c r="X29" s="14"/>
      <c r="Y29" s="14"/>
      <c r="Z29" s="14"/>
    </row>
    <row r="30" spans="2:26" ht="15.75" customHeight="1" x14ac:dyDescent="0.25">
      <c r="B30" s="52"/>
      <c r="C30" s="18" t="s">
        <v>95</v>
      </c>
      <c r="D30" s="19" t="s">
        <v>50</v>
      </c>
      <c r="E30" s="18" t="s">
        <v>123</v>
      </c>
      <c r="F30" s="116" t="str">
        <f>IF($E$6=0,"No","Yes")</f>
        <v>Yes</v>
      </c>
      <c r="G30" s="117"/>
      <c r="H30" s="116" t="str">
        <f t="shared" ref="H30" si="12">IF($E$6=0,"No","Yes")</f>
        <v>Yes</v>
      </c>
      <c r="I30" s="117"/>
      <c r="J30" s="116" t="str">
        <f t="shared" ref="J30" si="13">IF($E$6=0,"No","Yes")</f>
        <v>Yes</v>
      </c>
      <c r="K30" s="117"/>
      <c r="L30" s="116" t="str">
        <f t="shared" ref="L30" si="14">IF($E$6=0,"No","Yes")</f>
        <v>Yes</v>
      </c>
      <c r="M30" s="117"/>
      <c r="N30" s="116" t="str">
        <f t="shared" ref="N30" si="15">IF($E$6=0,"No","Yes")</f>
        <v>Yes</v>
      </c>
      <c r="O30" s="117"/>
      <c r="P30" s="20"/>
      <c r="Q30" s="20"/>
      <c r="R30" s="14"/>
      <c r="S30" s="14"/>
      <c r="T30" s="14"/>
      <c r="U30" s="20"/>
      <c r="V30" s="14"/>
      <c r="W30" s="14"/>
      <c r="X30" s="14"/>
      <c r="Y30" s="14"/>
      <c r="Z30" s="14"/>
    </row>
    <row r="31" spans="2:26" ht="15.75" customHeight="1" x14ac:dyDescent="0.25">
      <c r="B31" s="52"/>
      <c r="C31" s="120"/>
      <c r="D31" s="117"/>
      <c r="E31" s="117"/>
      <c r="F31" s="117"/>
      <c r="G31" s="117"/>
      <c r="H31" s="117"/>
      <c r="I31" s="117"/>
      <c r="J31" s="117"/>
      <c r="K31" s="117"/>
      <c r="L31" s="117"/>
      <c r="M31" s="117"/>
      <c r="N31" s="117"/>
      <c r="O31" s="121"/>
      <c r="P31" s="14"/>
      <c r="Q31" s="14"/>
      <c r="R31" s="14"/>
      <c r="S31" s="14"/>
      <c r="T31" s="14"/>
      <c r="U31" s="14"/>
      <c r="V31" s="14"/>
      <c r="W31" s="14"/>
      <c r="X31" s="14"/>
      <c r="Y31" s="14"/>
      <c r="Z31" s="14"/>
    </row>
    <row r="32" spans="2:26" ht="33" customHeight="1" x14ac:dyDescent="0.25">
      <c r="B32" s="52"/>
      <c r="C32" s="18" t="s">
        <v>54</v>
      </c>
      <c r="D32" s="19" t="s">
        <v>52</v>
      </c>
      <c r="E32" s="5" t="s">
        <v>118</v>
      </c>
      <c r="F32" s="127">
        <f>+F23-F29</f>
        <v>7209513.5</v>
      </c>
      <c r="G32" s="117"/>
      <c r="H32" s="127">
        <f>+H23-H29</f>
        <v>12292050.43733993</v>
      </c>
      <c r="I32" s="117"/>
      <c r="J32" s="127">
        <f>+J23-J29</f>
        <v>14462300.936497461</v>
      </c>
      <c r="K32" s="117"/>
      <c r="L32" s="127">
        <f>+L23-L29</f>
        <v>14145648.857492849</v>
      </c>
      <c r="M32" s="117"/>
      <c r="N32" s="127">
        <f>+N23-N29</f>
        <v>18721169.662375927</v>
      </c>
      <c r="O32" s="117"/>
      <c r="P32" s="14"/>
      <c r="Q32" s="14"/>
      <c r="R32" s="14"/>
      <c r="S32" s="14"/>
      <c r="T32" s="14"/>
      <c r="U32" s="14"/>
      <c r="V32" s="14"/>
      <c r="W32" s="14"/>
      <c r="X32" s="14"/>
      <c r="Y32" s="14"/>
      <c r="Z32" s="14"/>
    </row>
    <row r="33" spans="2:26" ht="29.25" customHeight="1" x14ac:dyDescent="0.25">
      <c r="B33" s="52"/>
      <c r="C33" s="18" t="s">
        <v>10</v>
      </c>
      <c r="D33" s="19" t="s">
        <v>80</v>
      </c>
      <c r="E33" s="5" t="s">
        <v>119</v>
      </c>
      <c r="F33" s="119">
        <f>+F32/F12</f>
        <v>0.72095134999999999</v>
      </c>
      <c r="G33" s="117"/>
      <c r="H33" s="119">
        <f>+H32/H12</f>
        <v>1.7049764089268895</v>
      </c>
      <c r="I33" s="117"/>
      <c r="J33" s="119">
        <f>+J32/J12</f>
        <v>1.1765572399999999</v>
      </c>
      <c r="K33" s="117"/>
      <c r="L33" s="119">
        <f>+L32/L12</f>
        <v>0.978105</v>
      </c>
      <c r="M33" s="117"/>
      <c r="N33" s="119">
        <f>+N32/N12</f>
        <v>1.3234578244503403</v>
      </c>
      <c r="O33" s="117"/>
      <c r="P33" s="14"/>
      <c r="Q33" s="14"/>
      <c r="R33" s="14"/>
      <c r="S33" s="14"/>
      <c r="T33" s="14"/>
      <c r="U33" s="14"/>
      <c r="V33" s="14"/>
      <c r="W33" s="14"/>
      <c r="X33" s="14"/>
      <c r="Y33" s="14"/>
      <c r="Z33" s="14"/>
    </row>
    <row r="34" spans="2:26" ht="15.75" customHeight="1" x14ac:dyDescent="0.25">
      <c r="B34" s="52"/>
      <c r="C34" s="120"/>
      <c r="D34" s="117"/>
      <c r="E34" s="117"/>
      <c r="F34" s="117"/>
      <c r="G34" s="117"/>
      <c r="H34" s="117"/>
      <c r="I34" s="117"/>
      <c r="J34" s="117"/>
      <c r="K34" s="117"/>
      <c r="L34" s="117"/>
      <c r="M34" s="117"/>
      <c r="N34" s="117"/>
      <c r="O34" s="121"/>
      <c r="P34" s="14"/>
      <c r="Q34" s="14"/>
      <c r="R34" s="14"/>
      <c r="S34" s="14"/>
      <c r="T34" s="14"/>
      <c r="U34" s="14"/>
      <c r="V34" s="14"/>
      <c r="W34" s="14"/>
      <c r="X34" s="14"/>
      <c r="Y34" s="14"/>
      <c r="Z34" s="14"/>
    </row>
    <row r="35" spans="2:26" ht="15.75" customHeight="1" x14ac:dyDescent="0.25">
      <c r="B35" s="52"/>
      <c r="C35" s="18" t="s">
        <v>112</v>
      </c>
      <c r="D35" s="19" t="s">
        <v>120</v>
      </c>
      <c r="E35" s="5" t="s">
        <v>121</v>
      </c>
      <c r="F35" s="81">
        <f>+MAX(F24,F32)</f>
        <v>10000000</v>
      </c>
      <c r="G35" s="81"/>
      <c r="H35" s="81">
        <f>+MAX(H24,H32)</f>
        <v>12292050.43733993</v>
      </c>
      <c r="I35" s="81"/>
      <c r="J35" s="81">
        <f>+MAX(J24,J32)</f>
        <v>14462300.936497461</v>
      </c>
      <c r="K35" s="81"/>
      <c r="L35" s="81">
        <f>+MAX(L24,L32)</f>
        <v>14462300.936497461</v>
      </c>
      <c r="M35" s="81"/>
      <c r="N35" s="81">
        <f>+MAX(N24,N32)</f>
        <v>18721169.662375927</v>
      </c>
      <c r="O35" s="81"/>
      <c r="P35" s="17"/>
      <c r="Q35" s="14"/>
      <c r="R35" s="14"/>
      <c r="S35" s="14"/>
      <c r="T35" s="14"/>
      <c r="U35" s="14"/>
      <c r="V35" s="14"/>
      <c r="W35" s="14"/>
      <c r="X35" s="14"/>
      <c r="Y35" s="14"/>
      <c r="Z35" s="14"/>
    </row>
    <row r="36" spans="2:26" ht="15.75" customHeight="1" thickBot="1" x14ac:dyDescent="0.3">
      <c r="B36" s="52"/>
      <c r="C36" s="55" t="s">
        <v>116</v>
      </c>
      <c r="D36" s="16"/>
      <c r="E36" s="5" t="s">
        <v>122</v>
      </c>
      <c r="F36" s="81">
        <f>+MAX(F23,F24)</f>
        <v>10000000</v>
      </c>
      <c r="G36" s="81"/>
      <c r="H36" s="81">
        <f>+MAX(H23,H24)</f>
        <v>12684825.209174912</v>
      </c>
      <c r="I36" s="81"/>
      <c r="J36" s="81">
        <f>+MAX(J23,J24)</f>
        <v>14697562.300353345</v>
      </c>
      <c r="K36" s="81"/>
      <c r="L36" s="81">
        <f>+MAX(L23,L24)</f>
        <v>14462300.936497461</v>
      </c>
      <c r="M36" s="81"/>
      <c r="N36" s="81">
        <f>+MAX(N23,N24)</f>
        <v>19432245.622408222</v>
      </c>
      <c r="O36" s="81"/>
      <c r="P36" s="14"/>
      <c r="Q36" s="14"/>
      <c r="R36" s="14"/>
      <c r="S36" s="14"/>
      <c r="T36" s="14"/>
      <c r="U36" s="14"/>
      <c r="V36" s="14"/>
      <c r="W36" s="14"/>
      <c r="X36" s="14"/>
      <c r="Y36" s="14"/>
      <c r="Z36" s="14"/>
    </row>
    <row r="37" spans="2:26" ht="15.75" customHeight="1" thickBot="1" x14ac:dyDescent="0.3">
      <c r="B37" s="113" t="s">
        <v>88</v>
      </c>
      <c r="C37" s="114"/>
      <c r="D37" s="114"/>
      <c r="E37" s="114"/>
      <c r="F37" s="114"/>
      <c r="G37" s="114"/>
      <c r="H37" s="114"/>
      <c r="I37" s="114"/>
      <c r="J37" s="114"/>
      <c r="K37" s="114"/>
      <c r="L37" s="114"/>
      <c r="M37" s="114"/>
      <c r="N37" s="114"/>
      <c r="O37" s="115"/>
      <c r="P37" s="14"/>
      <c r="Q37" s="14"/>
      <c r="R37" s="14"/>
      <c r="S37" s="14"/>
      <c r="T37" s="14"/>
      <c r="U37" s="14"/>
      <c r="V37" s="14"/>
      <c r="W37" s="14"/>
      <c r="X37" s="14"/>
      <c r="Y37" s="14"/>
      <c r="Z37" s="14"/>
    </row>
    <row r="38" spans="2:26" ht="35.450000000000003" customHeight="1" thickBot="1" x14ac:dyDescent="0.3">
      <c r="B38" s="51">
        <v>1</v>
      </c>
      <c r="C38" s="110" t="s">
        <v>113</v>
      </c>
      <c r="D38" s="111"/>
      <c r="E38" s="111"/>
      <c r="F38" s="111"/>
      <c r="G38" s="111"/>
      <c r="H38" s="111"/>
      <c r="I38" s="111"/>
      <c r="J38" s="111"/>
      <c r="K38" s="111"/>
      <c r="L38" s="111"/>
      <c r="M38" s="111"/>
      <c r="N38" s="111"/>
      <c r="O38" s="112"/>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F36:G36"/>
    <mergeCell ref="H36:I36"/>
    <mergeCell ref="J36:K36"/>
    <mergeCell ref="L36:M36"/>
    <mergeCell ref="N36:O36"/>
    <mergeCell ref="C10:E11"/>
    <mergeCell ref="F10:G10"/>
    <mergeCell ref="H10:I10"/>
    <mergeCell ref="J10:K10"/>
    <mergeCell ref="L10:M10"/>
    <mergeCell ref="N10:O10"/>
    <mergeCell ref="F12:G12"/>
    <mergeCell ref="J14:K14"/>
    <mergeCell ref="L12:M12"/>
    <mergeCell ref="N12:O12"/>
    <mergeCell ref="L13:M13"/>
    <mergeCell ref="N13:O13"/>
    <mergeCell ref="L14:M14"/>
    <mergeCell ref="N14:O14"/>
    <mergeCell ref="H12:I12"/>
    <mergeCell ref="J12:K12"/>
    <mergeCell ref="F13:G13"/>
    <mergeCell ref="H13:I13"/>
    <mergeCell ref="J13:K13"/>
    <mergeCell ref="N16:O16"/>
    <mergeCell ref="C17:K17"/>
    <mergeCell ref="F18:G18"/>
    <mergeCell ref="H18:I18"/>
    <mergeCell ref="L17:M17"/>
    <mergeCell ref="N17:O17"/>
    <mergeCell ref="C15:O15"/>
    <mergeCell ref="L18:M18"/>
    <mergeCell ref="N18:O18"/>
    <mergeCell ref="F21:G21"/>
    <mergeCell ref="H21:I21"/>
    <mergeCell ref="J21:K21"/>
    <mergeCell ref="F29:G29"/>
    <mergeCell ref="H29:I29"/>
    <mergeCell ref="J29:K29"/>
    <mergeCell ref="F14:G14"/>
    <mergeCell ref="H14:I14"/>
    <mergeCell ref="L19:M19"/>
    <mergeCell ref="F16:G16"/>
    <mergeCell ref="H16:I16"/>
    <mergeCell ref="J16:K16"/>
    <mergeCell ref="L16:M16"/>
    <mergeCell ref="J18:K18"/>
    <mergeCell ref="F19:G19"/>
    <mergeCell ref="H19:I19"/>
    <mergeCell ref="J19:K19"/>
    <mergeCell ref="H20:I20"/>
    <mergeCell ref="J20:K20"/>
    <mergeCell ref="F20:G20"/>
    <mergeCell ref="L20:M20"/>
    <mergeCell ref="N20:O20"/>
    <mergeCell ref="N19:O19"/>
    <mergeCell ref="J26:K26"/>
    <mergeCell ref="L26:M26"/>
    <mergeCell ref="C31:O31"/>
    <mergeCell ref="H32:I32"/>
    <mergeCell ref="J32:K32"/>
    <mergeCell ref="L32:M32"/>
    <mergeCell ref="N32:O32"/>
    <mergeCell ref="F27:G27"/>
    <mergeCell ref="H27:I27"/>
    <mergeCell ref="J27:K27"/>
    <mergeCell ref="F32:G32"/>
    <mergeCell ref="J28:K28"/>
    <mergeCell ref="L28:M28"/>
    <mergeCell ref="H30:I30"/>
    <mergeCell ref="J30:K30"/>
    <mergeCell ref="L30:M30"/>
    <mergeCell ref="J23:K23"/>
    <mergeCell ref="L23:M23"/>
    <mergeCell ref="L21:M21"/>
    <mergeCell ref="N21:O21"/>
    <mergeCell ref="C22:O22"/>
    <mergeCell ref="N26:O26"/>
    <mergeCell ref="N23:O23"/>
    <mergeCell ref="H24:I24"/>
    <mergeCell ref="N24:O24"/>
    <mergeCell ref="F24:G24"/>
    <mergeCell ref="F25:G25"/>
    <mergeCell ref="H25:I25"/>
    <mergeCell ref="J25:K25"/>
    <mergeCell ref="L25:M25"/>
    <mergeCell ref="N25:O25"/>
    <mergeCell ref="J24:K24"/>
    <mergeCell ref="L24:M24"/>
    <mergeCell ref="F23:G23"/>
    <mergeCell ref="H23:I23"/>
    <mergeCell ref="C38:O38"/>
    <mergeCell ref="B37:O37"/>
    <mergeCell ref="F35:G35"/>
    <mergeCell ref="H35:I35"/>
    <mergeCell ref="N30:O30"/>
    <mergeCell ref="F30:G30"/>
    <mergeCell ref="F26:G26"/>
    <mergeCell ref="J35:K35"/>
    <mergeCell ref="L35:M35"/>
    <mergeCell ref="N35:O35"/>
    <mergeCell ref="L33:M33"/>
    <mergeCell ref="N33:O33"/>
    <mergeCell ref="C34:O34"/>
    <mergeCell ref="F33:G33"/>
    <mergeCell ref="H33:I33"/>
    <mergeCell ref="J33:K33"/>
    <mergeCell ref="L27:M27"/>
    <mergeCell ref="N27:O27"/>
    <mergeCell ref="H28:I28"/>
    <mergeCell ref="N28:O28"/>
    <mergeCell ref="F28:G28"/>
    <mergeCell ref="H26:I26"/>
    <mergeCell ref="L29:M29"/>
    <mergeCell ref="N29:O29"/>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F644-D63F-4BA2-96F5-702DDA92D1AA}">
  <dimension ref="B2:Z984"/>
  <sheetViews>
    <sheetView topLeftCell="A7" workbookViewId="0">
      <selection activeCell="J24" sqref="J24:K24"/>
    </sheetView>
  </sheetViews>
  <sheetFormatPr defaultColWidth="14.42578125" defaultRowHeight="15" x14ac:dyDescent="0.25"/>
  <cols>
    <col min="2" max="2" width="4.140625" customWidth="1"/>
    <col min="3" max="3" width="48" customWidth="1"/>
    <col min="4" max="4" width="8" customWidth="1"/>
    <col min="5" max="5" width="23"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8">
        <v>1.4999999999999999E-2</v>
      </c>
      <c r="F4" s="14"/>
      <c r="G4" s="14"/>
      <c r="H4" s="14"/>
      <c r="I4" s="14"/>
      <c r="J4" s="14"/>
      <c r="K4" s="14"/>
      <c r="L4" s="14"/>
      <c r="M4" s="14"/>
      <c r="N4" s="14"/>
      <c r="O4" s="53"/>
    </row>
    <row r="5" spans="2:26" x14ac:dyDescent="0.25">
      <c r="B5" s="52"/>
      <c r="C5" s="18" t="s">
        <v>6</v>
      </c>
      <c r="D5" s="19" t="s">
        <v>17</v>
      </c>
      <c r="E5" s="8">
        <v>5.0000000000000001E-3</v>
      </c>
      <c r="F5" s="14"/>
      <c r="G5" s="14"/>
      <c r="H5" s="14"/>
      <c r="I5" s="14"/>
      <c r="J5" s="14"/>
      <c r="K5" s="14"/>
      <c r="L5" s="14"/>
      <c r="M5" s="14"/>
      <c r="N5" s="14"/>
      <c r="O5" s="53"/>
    </row>
    <row r="6" spans="2:26" x14ac:dyDescent="0.25">
      <c r="B6" s="52"/>
      <c r="C6" s="18" t="s">
        <v>39</v>
      </c>
      <c r="D6" s="19" t="s">
        <v>41</v>
      </c>
      <c r="E6" s="8">
        <v>0.2</v>
      </c>
      <c r="F6" s="14"/>
      <c r="G6" s="14"/>
      <c r="H6" s="14"/>
      <c r="I6" s="14"/>
      <c r="J6" s="14"/>
      <c r="K6" s="14"/>
      <c r="L6" s="14"/>
      <c r="M6" s="14"/>
      <c r="N6" s="14"/>
      <c r="O6" s="53"/>
    </row>
    <row r="7" spans="2:26" x14ac:dyDescent="0.25">
      <c r="B7" s="52"/>
      <c r="C7" s="18" t="s">
        <v>40</v>
      </c>
      <c r="D7" s="19" t="s">
        <v>42</v>
      </c>
      <c r="E7" s="8">
        <v>0.1</v>
      </c>
      <c r="F7" s="14"/>
      <c r="G7" s="14"/>
      <c r="H7" s="14"/>
      <c r="I7" s="14"/>
      <c r="J7" s="14"/>
      <c r="K7" s="14"/>
      <c r="L7" s="14"/>
      <c r="M7" s="14"/>
      <c r="N7" s="14"/>
      <c r="O7" s="53"/>
    </row>
    <row r="8" spans="2:26" x14ac:dyDescent="0.25">
      <c r="B8" s="52"/>
      <c r="C8" s="18" t="s">
        <v>56</v>
      </c>
      <c r="D8" s="19" t="s">
        <v>65</v>
      </c>
      <c r="E8" s="8">
        <v>2E-3</v>
      </c>
      <c r="F8" s="14"/>
      <c r="G8" s="14"/>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28" t="s">
        <v>105</v>
      </c>
      <c r="D10" s="117"/>
      <c r="E10" s="129"/>
      <c r="F10" s="130" t="s">
        <v>94</v>
      </c>
      <c r="G10" s="131"/>
      <c r="H10" s="130" t="s">
        <v>93</v>
      </c>
      <c r="I10" s="131"/>
      <c r="J10" s="130" t="s">
        <v>92</v>
      </c>
      <c r="K10" s="131"/>
      <c r="L10" s="130" t="s">
        <v>91</v>
      </c>
      <c r="M10" s="131"/>
      <c r="N10" s="130" t="s">
        <v>90</v>
      </c>
      <c r="O10" s="131"/>
      <c r="P10" s="14"/>
      <c r="Q10" s="14"/>
      <c r="R10" s="14"/>
      <c r="S10" s="14"/>
      <c r="T10" s="14"/>
      <c r="U10" s="14"/>
      <c r="V10" s="14"/>
      <c r="W10" s="14"/>
      <c r="X10" s="14"/>
      <c r="Y10" s="14"/>
      <c r="Z10" s="14"/>
    </row>
    <row r="11" spans="2:26" ht="15.75" thickBot="1" x14ac:dyDescent="0.3">
      <c r="B11" s="52"/>
      <c r="C11" s="117"/>
      <c r="D11" s="117"/>
      <c r="E11" s="129"/>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32">
        <f>+E3</f>
        <v>10000000</v>
      </c>
      <c r="G12" s="133"/>
      <c r="H12" s="132">
        <f>+F32</f>
        <v>7209513.5</v>
      </c>
      <c r="I12" s="133"/>
      <c r="J12" s="132">
        <f>+H32</f>
        <v>12347860.16733993</v>
      </c>
      <c r="K12" s="133"/>
      <c r="L12" s="132">
        <f>+J32</f>
        <v>14527964.278391406</v>
      </c>
      <c r="M12" s="133"/>
      <c r="N12" s="132">
        <f>+L32</f>
        <v>14209874.500516025</v>
      </c>
      <c r="O12" s="133"/>
      <c r="P12" s="14"/>
      <c r="Q12" s="14"/>
      <c r="R12" s="14"/>
      <c r="S12" s="14"/>
      <c r="T12" s="14"/>
      <c r="U12" s="14"/>
      <c r="V12" s="14"/>
      <c r="W12" s="14"/>
      <c r="X12" s="14"/>
      <c r="Y12" s="14"/>
      <c r="Z12" s="14"/>
    </row>
    <row r="13" spans="2:26" x14ac:dyDescent="0.25">
      <c r="B13" s="52"/>
      <c r="C13" s="18" t="s">
        <v>33</v>
      </c>
      <c r="D13" s="19" t="s">
        <v>20</v>
      </c>
      <c r="E13" s="11" t="s">
        <v>30</v>
      </c>
      <c r="F13" s="118">
        <f>+F12*G11</f>
        <v>-2600000</v>
      </c>
      <c r="G13" s="117"/>
      <c r="H13" s="118">
        <f>+H12*I11</f>
        <v>5695515.665</v>
      </c>
      <c r="I13" s="117"/>
      <c r="J13" s="118">
        <f>+J12*K11</f>
        <v>2716529.2368147848</v>
      </c>
      <c r="K13" s="117"/>
      <c r="L13" s="118">
        <f>+L12*M11</f>
        <v>0</v>
      </c>
      <c r="M13" s="117"/>
      <c r="N13" s="118">
        <f>+N12*O11</f>
        <v>5683949.8002064107</v>
      </c>
      <c r="O13" s="117"/>
      <c r="P13" s="14"/>
      <c r="Q13" s="14"/>
      <c r="R13" s="14"/>
      <c r="S13" s="14"/>
      <c r="T13" s="14"/>
      <c r="U13" s="14"/>
      <c r="V13" s="14"/>
      <c r="W13" s="14"/>
      <c r="X13" s="14"/>
      <c r="Y13" s="14"/>
      <c r="Z13" s="14"/>
    </row>
    <row r="14" spans="2:26" x14ac:dyDescent="0.25">
      <c r="B14" s="52"/>
      <c r="C14" s="18" t="s">
        <v>7</v>
      </c>
      <c r="D14" s="19" t="s">
        <v>21</v>
      </c>
      <c r="E14" s="11" t="s">
        <v>31</v>
      </c>
      <c r="F14" s="118">
        <f>+F12+F13</f>
        <v>7400000</v>
      </c>
      <c r="G14" s="117"/>
      <c r="H14" s="118">
        <f>+H12+H13</f>
        <v>12905029.164999999</v>
      </c>
      <c r="I14" s="117"/>
      <c r="J14" s="118">
        <f>+J12+J13</f>
        <v>15064389.404154714</v>
      </c>
      <c r="K14" s="117"/>
      <c r="L14" s="118">
        <f>+L12+L13</f>
        <v>14527964.278391406</v>
      </c>
      <c r="M14" s="117"/>
      <c r="N14" s="118">
        <f>+N12+N13</f>
        <v>19893824.300722435</v>
      </c>
      <c r="O14" s="117"/>
      <c r="P14" s="14"/>
      <c r="Q14" s="14"/>
      <c r="R14" s="14"/>
      <c r="S14" s="14"/>
      <c r="T14" s="14"/>
      <c r="U14" s="14"/>
      <c r="V14" s="14"/>
      <c r="W14" s="14"/>
      <c r="X14" s="14"/>
      <c r="Y14" s="14"/>
      <c r="Z14" s="14"/>
    </row>
    <row r="15" spans="2:26" x14ac:dyDescent="0.25">
      <c r="B15" s="52"/>
      <c r="C15" s="120"/>
      <c r="D15" s="117"/>
      <c r="E15" s="117"/>
      <c r="F15" s="117"/>
      <c r="G15" s="117"/>
      <c r="H15" s="117"/>
      <c r="I15" s="117"/>
      <c r="J15" s="117"/>
      <c r="K15" s="117"/>
      <c r="L15" s="117"/>
      <c r="M15" s="117"/>
      <c r="N15" s="117"/>
      <c r="O15" s="121"/>
      <c r="P15" s="14"/>
      <c r="Q15" s="14"/>
      <c r="R15" s="14"/>
      <c r="S15" s="14"/>
      <c r="T15" s="14"/>
      <c r="U15" s="14"/>
      <c r="V15" s="14"/>
      <c r="W15" s="14"/>
      <c r="X15" s="14"/>
      <c r="Y15" s="14"/>
      <c r="Z15" s="14"/>
    </row>
    <row r="16" spans="2:26" x14ac:dyDescent="0.25">
      <c r="B16" s="52"/>
      <c r="C16" s="18" t="s">
        <v>18</v>
      </c>
      <c r="D16" s="19" t="s">
        <v>22</v>
      </c>
      <c r="E16" s="11" t="s">
        <v>32</v>
      </c>
      <c r="F16" s="90">
        <f>(F12+F14)/2</f>
        <v>8700000</v>
      </c>
      <c r="G16" s="90"/>
      <c r="H16" s="90">
        <f>(H12+H14)/2</f>
        <v>10057271.3325</v>
      </c>
      <c r="I16" s="90"/>
      <c r="J16" s="90">
        <f>(J12+J14)/2</f>
        <v>13706124.785747323</v>
      </c>
      <c r="K16" s="90"/>
      <c r="L16" s="90">
        <f>(L12+L14)/2</f>
        <v>14527964.278391406</v>
      </c>
      <c r="M16" s="90"/>
      <c r="N16" s="90">
        <f>(N12+N14)/2</f>
        <v>17051849.400619231</v>
      </c>
      <c r="O16" s="90"/>
      <c r="P16" s="14"/>
      <c r="Q16" s="14"/>
      <c r="R16" s="14"/>
      <c r="S16" s="14"/>
      <c r="T16" s="14"/>
      <c r="U16" s="14"/>
      <c r="V16" s="14"/>
      <c r="W16" s="14"/>
      <c r="X16" s="14"/>
      <c r="Y16" s="14"/>
      <c r="Z16" s="14"/>
    </row>
    <row r="17" spans="2:26" x14ac:dyDescent="0.25">
      <c r="B17" s="52"/>
      <c r="C17" s="120"/>
      <c r="D17" s="117"/>
      <c r="E17" s="117"/>
      <c r="F17" s="117"/>
      <c r="G17" s="117"/>
      <c r="H17" s="117"/>
      <c r="I17" s="117"/>
      <c r="J17" s="117"/>
      <c r="K17" s="117"/>
      <c r="L17" s="124"/>
      <c r="M17" s="125"/>
      <c r="N17" s="124"/>
      <c r="O17" s="126"/>
      <c r="P17" s="14"/>
      <c r="Q17" s="14"/>
      <c r="R17" s="14"/>
      <c r="S17" s="14"/>
      <c r="T17" s="14"/>
      <c r="U17" s="14"/>
      <c r="V17" s="14"/>
      <c r="W17" s="14"/>
      <c r="X17" s="14"/>
      <c r="Y17" s="14"/>
      <c r="Z17" s="14"/>
    </row>
    <row r="18" spans="2:26" x14ac:dyDescent="0.25">
      <c r="B18" s="52"/>
      <c r="C18" s="18" t="s">
        <v>34</v>
      </c>
      <c r="D18" s="19" t="s">
        <v>23</v>
      </c>
      <c r="E18" s="11" t="s">
        <v>55</v>
      </c>
      <c r="F18" s="81">
        <f>+F16*-$E$5</f>
        <v>-43500</v>
      </c>
      <c r="G18" s="81"/>
      <c r="H18" s="81">
        <f>+H16*-$E$5</f>
        <v>-50286.356662500002</v>
      </c>
      <c r="I18" s="81"/>
      <c r="J18" s="81">
        <f>+J16*-$E$5</f>
        <v>-68530.623928736619</v>
      </c>
      <c r="K18" s="81"/>
      <c r="L18" s="81">
        <f>+L16*-$E$5</f>
        <v>-72639.821391957026</v>
      </c>
      <c r="M18" s="81"/>
      <c r="N18" s="81">
        <f>+N16*-$E$5</f>
        <v>-85259.247003096156</v>
      </c>
      <c r="O18" s="81"/>
      <c r="P18" s="14"/>
      <c r="Q18" s="14"/>
      <c r="R18" s="14"/>
      <c r="S18" s="14"/>
      <c r="T18" s="14"/>
      <c r="U18" s="14"/>
      <c r="V18" s="14"/>
      <c r="W18" s="14"/>
      <c r="X18" s="14"/>
      <c r="Y18" s="14"/>
      <c r="Z18" s="14"/>
    </row>
    <row r="19" spans="2:26" x14ac:dyDescent="0.25">
      <c r="B19" s="52"/>
      <c r="C19" s="18" t="s">
        <v>56</v>
      </c>
      <c r="D19" s="19" t="s">
        <v>24</v>
      </c>
      <c r="E19" s="11" t="s">
        <v>66</v>
      </c>
      <c r="F19" s="81">
        <f>+F16*-$E$8</f>
        <v>-17400</v>
      </c>
      <c r="G19" s="81"/>
      <c r="H19" s="81">
        <f>+H16*-$E$8</f>
        <v>-20114.542665000001</v>
      </c>
      <c r="I19" s="81"/>
      <c r="J19" s="81">
        <f>+J16*-$E$8</f>
        <v>-27412.249571494645</v>
      </c>
      <c r="K19" s="81"/>
      <c r="L19" s="81">
        <f>+L16*-$E$8</f>
        <v>-29055.928556782812</v>
      </c>
      <c r="M19" s="81"/>
      <c r="N19" s="81">
        <f>+N16*-$E$8</f>
        <v>-34103.698801238461</v>
      </c>
      <c r="O19" s="81"/>
      <c r="P19" s="14"/>
      <c r="Q19" s="14"/>
      <c r="R19" s="14"/>
      <c r="S19" s="14"/>
      <c r="T19" s="14"/>
      <c r="U19" s="14"/>
      <c r="V19" s="14"/>
      <c r="W19" s="14"/>
      <c r="X19" s="14"/>
      <c r="Y19" s="14"/>
      <c r="Z19" s="14"/>
    </row>
    <row r="20" spans="2:26" x14ac:dyDescent="0.25">
      <c r="B20" s="52"/>
      <c r="C20" s="18" t="s">
        <v>35</v>
      </c>
      <c r="D20" s="19" t="s">
        <v>25</v>
      </c>
      <c r="E20" s="5" t="s">
        <v>58</v>
      </c>
      <c r="F20" s="81">
        <f>+(F16+F18+F19)*-$E$4</f>
        <v>-129586.5</v>
      </c>
      <c r="G20" s="81"/>
      <c r="H20" s="81">
        <f>+(H16+H18+H19)*-$E$4</f>
        <v>-149803.0564975875</v>
      </c>
      <c r="I20" s="81"/>
      <c r="J20" s="81">
        <f>+(J16+J18+J19)*-$E$4</f>
        <v>-204152.72868370637</v>
      </c>
      <c r="K20" s="81"/>
      <c r="L20" s="81">
        <f>+(L16+L18+L19)*-$E$4</f>
        <v>-216394.02792663997</v>
      </c>
      <c r="M20" s="81"/>
      <c r="N20" s="81">
        <f>+(N16+N18+N19)*-$E$4</f>
        <v>-253987.29682222343</v>
      </c>
      <c r="O20" s="81"/>
      <c r="P20" s="20"/>
      <c r="Q20" s="14"/>
      <c r="R20" s="14"/>
      <c r="S20" s="14"/>
      <c r="T20" s="14"/>
      <c r="U20" s="14"/>
      <c r="V20" s="14"/>
      <c r="W20" s="14"/>
      <c r="X20" s="14"/>
      <c r="Y20" s="14"/>
      <c r="Z20" s="14"/>
    </row>
    <row r="21" spans="2:26" ht="15.75" customHeight="1" x14ac:dyDescent="0.25">
      <c r="B21" s="52"/>
      <c r="C21" s="18" t="s">
        <v>106</v>
      </c>
      <c r="D21" s="19" t="s">
        <v>26</v>
      </c>
      <c r="E21" s="5" t="s">
        <v>59</v>
      </c>
      <c r="F21" s="81">
        <f>+F18+F20+F19</f>
        <v>-190486.5</v>
      </c>
      <c r="G21" s="81"/>
      <c r="H21" s="81">
        <f>+H18+H20+H19</f>
        <v>-220203.9558250875</v>
      </c>
      <c r="I21" s="81"/>
      <c r="J21" s="81">
        <f>+J18+J20+J19</f>
        <v>-300095.60218393762</v>
      </c>
      <c r="K21" s="81"/>
      <c r="L21" s="81">
        <f>+L18+L20+L19</f>
        <v>-318089.77787537983</v>
      </c>
      <c r="M21" s="81"/>
      <c r="N21" s="81">
        <f>+N18+N20+N19</f>
        <v>-373350.24262655806</v>
      </c>
      <c r="O21" s="81"/>
      <c r="P21" s="14"/>
      <c r="Q21" s="14"/>
      <c r="R21" s="14"/>
      <c r="S21" s="14"/>
      <c r="T21" s="14"/>
      <c r="U21" s="14"/>
      <c r="V21" s="14"/>
      <c r="W21" s="14"/>
      <c r="X21" s="14"/>
      <c r="Y21" s="14"/>
      <c r="Z21" s="14"/>
    </row>
    <row r="22" spans="2:26" ht="15.75" customHeight="1" x14ac:dyDescent="0.25">
      <c r="B22" s="52"/>
      <c r="C22" s="120"/>
      <c r="D22" s="117"/>
      <c r="E22" s="117"/>
      <c r="F22" s="117"/>
      <c r="G22" s="117"/>
      <c r="H22" s="117"/>
      <c r="I22" s="117"/>
      <c r="J22" s="117"/>
      <c r="K22" s="117"/>
      <c r="L22" s="117"/>
      <c r="M22" s="117"/>
      <c r="N22" s="117"/>
      <c r="O22" s="121"/>
      <c r="P22" s="14"/>
      <c r="Q22" s="14"/>
      <c r="R22" s="14"/>
      <c r="S22" s="14"/>
      <c r="T22" s="14"/>
      <c r="U22" s="14"/>
      <c r="V22" s="14"/>
      <c r="W22" s="14"/>
      <c r="X22" s="14"/>
      <c r="Y22" s="14"/>
      <c r="Z22" s="14"/>
    </row>
    <row r="23" spans="2:26" ht="27.75" customHeight="1" x14ac:dyDescent="0.25">
      <c r="B23" s="52"/>
      <c r="C23" s="18" t="s">
        <v>107</v>
      </c>
      <c r="D23" s="19" t="s">
        <v>27</v>
      </c>
      <c r="E23" s="5" t="s">
        <v>67</v>
      </c>
      <c r="F23" s="81">
        <f>F14+F21</f>
        <v>7209513.5</v>
      </c>
      <c r="G23" s="81"/>
      <c r="H23" s="81">
        <f>H14+H21</f>
        <v>12684825.209174912</v>
      </c>
      <c r="I23" s="81"/>
      <c r="J23" s="81">
        <f>J14+J21</f>
        <v>14764293.801970776</v>
      </c>
      <c r="K23" s="81"/>
      <c r="L23" s="81">
        <f>L14+L21</f>
        <v>14209874.500516025</v>
      </c>
      <c r="M23" s="81"/>
      <c r="N23" s="81">
        <f>N14+N21</f>
        <v>19520474.058095876</v>
      </c>
      <c r="O23" s="81"/>
      <c r="P23" s="14"/>
      <c r="Q23" s="27"/>
      <c r="R23" s="26"/>
      <c r="S23" s="26"/>
      <c r="T23" s="26"/>
      <c r="U23" s="25"/>
      <c r="V23" s="14"/>
      <c r="W23" s="14"/>
      <c r="X23" s="14"/>
      <c r="Y23" s="14"/>
      <c r="Z23" s="14"/>
    </row>
    <row r="24" spans="2:26" ht="15.75" customHeight="1" x14ac:dyDescent="0.25">
      <c r="B24" s="52"/>
      <c r="C24" s="18" t="s">
        <v>98</v>
      </c>
      <c r="D24" s="19" t="s">
        <v>28</v>
      </c>
      <c r="E24" s="18"/>
      <c r="F24" s="118">
        <f>+F12</f>
        <v>10000000</v>
      </c>
      <c r="G24" s="117"/>
      <c r="H24" s="118">
        <f>+F35</f>
        <v>10000000</v>
      </c>
      <c r="I24" s="117"/>
      <c r="J24" s="118">
        <f>+H35</f>
        <v>12347860.16733993</v>
      </c>
      <c r="K24" s="117"/>
      <c r="L24" s="118">
        <f>+J35</f>
        <v>14527964.278391406</v>
      </c>
      <c r="M24" s="117"/>
      <c r="N24" s="118">
        <f>+L35</f>
        <v>14527964.278391406</v>
      </c>
      <c r="O24" s="117"/>
      <c r="P24" s="14"/>
      <c r="Q24" s="14"/>
      <c r="R24" s="14"/>
      <c r="S24" s="14"/>
      <c r="T24" s="14"/>
      <c r="U24" s="25"/>
      <c r="V24" s="14"/>
      <c r="W24" s="14"/>
      <c r="X24" s="14"/>
      <c r="Y24" s="14"/>
      <c r="Z24" s="14"/>
    </row>
    <row r="25" spans="2:26" ht="15.75" customHeight="1" x14ac:dyDescent="0.25">
      <c r="B25" s="52"/>
      <c r="C25" s="21" t="s">
        <v>102</v>
      </c>
      <c r="D25" s="19" t="s">
        <v>45</v>
      </c>
      <c r="E25" s="13" t="s">
        <v>70</v>
      </c>
      <c r="F25" s="81">
        <f>+F12*$E$7</f>
        <v>1000000</v>
      </c>
      <c r="G25" s="81"/>
      <c r="H25" s="134">
        <f>+H24*E7</f>
        <v>1000000</v>
      </c>
      <c r="I25" s="134"/>
      <c r="J25" s="134">
        <f>+J24*$E$7</f>
        <v>1234786.0167339931</v>
      </c>
      <c r="K25" s="134"/>
      <c r="L25" s="134">
        <f>+L24*$E$7</f>
        <v>1452796.4278391406</v>
      </c>
      <c r="M25" s="134"/>
      <c r="N25" s="134">
        <f>+N24*$E$7</f>
        <v>1452796.4278391406</v>
      </c>
      <c r="O25" s="134"/>
      <c r="P25" s="14"/>
      <c r="Q25" s="24"/>
      <c r="R25" s="14"/>
      <c r="S25" s="14"/>
      <c r="T25" s="14"/>
      <c r="U25" s="14"/>
      <c r="V25" s="14"/>
      <c r="W25" s="14"/>
      <c r="X25" s="14"/>
      <c r="Y25" s="14"/>
      <c r="Z25" s="14"/>
    </row>
    <row r="26" spans="2:26" ht="15.75" customHeight="1" x14ac:dyDescent="0.25">
      <c r="B26" s="52"/>
      <c r="C26" s="21"/>
      <c r="D26" s="19"/>
      <c r="E26" s="21"/>
      <c r="F26" s="118"/>
      <c r="G26" s="117"/>
      <c r="H26" s="124"/>
      <c r="I26" s="125"/>
      <c r="J26" s="124"/>
      <c r="K26" s="125"/>
      <c r="L26" s="124"/>
      <c r="M26" s="125"/>
      <c r="N26" s="124"/>
      <c r="O26" s="126"/>
      <c r="P26" s="14"/>
      <c r="Q26" s="14"/>
      <c r="R26" s="14"/>
      <c r="S26" s="14"/>
      <c r="T26" s="14"/>
      <c r="U26" s="14"/>
      <c r="V26" s="14"/>
      <c r="W26" s="14"/>
      <c r="X26" s="14"/>
      <c r="Y26" s="14"/>
      <c r="Z26" s="14"/>
    </row>
    <row r="27" spans="2:26" ht="45" customHeight="1" x14ac:dyDescent="0.25">
      <c r="B27" s="52"/>
      <c r="C27" s="18" t="s">
        <v>103</v>
      </c>
      <c r="D27" s="19" t="s">
        <v>46</v>
      </c>
      <c r="E27" s="5" t="s">
        <v>74</v>
      </c>
      <c r="F27" s="118">
        <f>+F13-F25</f>
        <v>-3600000</v>
      </c>
      <c r="G27" s="117"/>
      <c r="H27" s="118">
        <f>+H13-H25</f>
        <v>4695515.665</v>
      </c>
      <c r="I27" s="117"/>
      <c r="J27" s="118">
        <f>+J13-J25</f>
        <v>1481743.2200807917</v>
      </c>
      <c r="K27" s="117"/>
      <c r="L27" s="118">
        <f>+L13-L25</f>
        <v>-1452796.4278391406</v>
      </c>
      <c r="M27" s="117"/>
      <c r="N27" s="118">
        <f>+N13-N25</f>
        <v>4231153.3723672703</v>
      </c>
      <c r="O27" s="117"/>
      <c r="P27" s="14"/>
      <c r="Q27" s="14"/>
      <c r="R27" s="14"/>
      <c r="S27" s="14"/>
      <c r="T27" s="14"/>
      <c r="U27" s="14"/>
      <c r="V27" s="14"/>
      <c r="W27" s="14"/>
      <c r="X27" s="14"/>
      <c r="Y27" s="14"/>
      <c r="Z27" s="14"/>
    </row>
    <row r="28" spans="2:26" ht="15.75" customHeight="1" x14ac:dyDescent="0.25">
      <c r="B28" s="52"/>
      <c r="C28" s="21" t="s">
        <v>97</v>
      </c>
      <c r="D28" s="19" t="s">
        <v>47</v>
      </c>
      <c r="E28" s="5" t="s">
        <v>75</v>
      </c>
      <c r="F28" s="116">
        <v>0</v>
      </c>
      <c r="G28" s="117"/>
      <c r="H28" s="116">
        <f>+H23-H24-H25</f>
        <v>1684825.2091749124</v>
      </c>
      <c r="I28" s="117"/>
      <c r="J28" s="116">
        <f>+J23-J24-J25</f>
        <v>1181647.6178968528</v>
      </c>
      <c r="K28" s="117"/>
      <c r="L28" s="116">
        <f>+L23-L24-L25</f>
        <v>-1770886.2057145212</v>
      </c>
      <c r="M28" s="117"/>
      <c r="N28" s="116">
        <f>+N23-N24-N25</f>
        <v>3539713.3518653298</v>
      </c>
      <c r="O28" s="117"/>
      <c r="P28" s="14"/>
      <c r="Q28" s="14"/>
      <c r="R28" s="14"/>
      <c r="S28" s="14"/>
      <c r="T28" s="14"/>
      <c r="U28" s="14"/>
      <c r="V28" s="14"/>
      <c r="W28" s="14"/>
      <c r="X28" s="14"/>
      <c r="Y28" s="14"/>
      <c r="Z28" s="14"/>
    </row>
    <row r="29" spans="2:26" x14ac:dyDescent="0.25">
      <c r="B29" s="52"/>
      <c r="C29" s="21" t="s">
        <v>96</v>
      </c>
      <c r="D29" s="19" t="s">
        <v>49</v>
      </c>
      <c r="E29" s="13" t="s">
        <v>76</v>
      </c>
      <c r="F29" s="116">
        <v>0</v>
      </c>
      <c r="G29" s="117"/>
      <c r="H29" s="116">
        <f>+H28*$E$6</f>
        <v>336965.04183498252</v>
      </c>
      <c r="I29" s="117"/>
      <c r="J29" s="116">
        <f>+J28*$E$6</f>
        <v>236329.52357937058</v>
      </c>
      <c r="K29" s="117"/>
      <c r="L29" s="116">
        <v>0</v>
      </c>
      <c r="M29" s="117"/>
      <c r="N29" s="116">
        <f>+N28*$E$6</f>
        <v>707942.67037306598</v>
      </c>
      <c r="O29" s="117"/>
      <c r="P29" s="24"/>
      <c r="Q29" s="14"/>
      <c r="R29" s="14"/>
      <c r="S29" s="14"/>
      <c r="T29" s="14"/>
      <c r="U29" s="14"/>
      <c r="V29" s="14"/>
      <c r="W29" s="14"/>
      <c r="X29" s="14"/>
      <c r="Y29" s="14"/>
      <c r="Z29" s="14"/>
    </row>
    <row r="30" spans="2:26" ht="15.75" customHeight="1" x14ac:dyDescent="0.25">
      <c r="B30" s="52"/>
      <c r="C30" s="18" t="s">
        <v>95</v>
      </c>
      <c r="D30" s="19" t="s">
        <v>52</v>
      </c>
      <c r="E30" s="18"/>
      <c r="F30" s="116">
        <v>0</v>
      </c>
      <c r="G30" s="117"/>
      <c r="H30" s="118">
        <v>0</v>
      </c>
      <c r="I30" s="117"/>
      <c r="J30" s="118">
        <v>0</v>
      </c>
      <c r="K30" s="117"/>
      <c r="L30" s="118">
        <v>0</v>
      </c>
      <c r="M30" s="117"/>
      <c r="N30" s="118">
        <v>0</v>
      </c>
      <c r="O30" s="117"/>
      <c r="P30" s="20"/>
      <c r="Q30" s="20"/>
      <c r="R30" s="14"/>
      <c r="S30" s="14"/>
      <c r="T30" s="14"/>
      <c r="U30" s="20"/>
      <c r="V30" s="14"/>
      <c r="W30" s="14"/>
      <c r="X30" s="14"/>
      <c r="Y30" s="14"/>
      <c r="Z30" s="14"/>
    </row>
    <row r="31" spans="2:26" ht="15.75" customHeight="1" x14ac:dyDescent="0.25">
      <c r="B31" s="52"/>
      <c r="C31" s="120"/>
      <c r="D31" s="117"/>
      <c r="E31" s="117"/>
      <c r="F31" s="117"/>
      <c r="G31" s="117"/>
      <c r="H31" s="117"/>
      <c r="I31" s="117"/>
      <c r="J31" s="117"/>
      <c r="K31" s="117"/>
      <c r="L31" s="117"/>
      <c r="M31" s="117"/>
      <c r="N31" s="117"/>
      <c r="O31" s="121"/>
      <c r="P31" s="14"/>
      <c r="Q31" s="14"/>
      <c r="R31" s="14"/>
      <c r="S31" s="14"/>
      <c r="T31" s="14"/>
      <c r="U31" s="14"/>
      <c r="V31" s="14"/>
      <c r="W31" s="14"/>
      <c r="X31" s="14"/>
      <c r="Y31" s="14"/>
      <c r="Z31" s="14"/>
    </row>
    <row r="32" spans="2:26" ht="33" customHeight="1" x14ac:dyDescent="0.25">
      <c r="B32" s="52"/>
      <c r="C32" s="18" t="s">
        <v>54</v>
      </c>
      <c r="D32" s="19" t="s">
        <v>50</v>
      </c>
      <c r="E32" s="5" t="s">
        <v>77</v>
      </c>
      <c r="F32" s="127">
        <f>+F23-F29</f>
        <v>7209513.5</v>
      </c>
      <c r="G32" s="117"/>
      <c r="H32" s="127">
        <f>+H23-H29</f>
        <v>12347860.16733993</v>
      </c>
      <c r="I32" s="117"/>
      <c r="J32" s="127">
        <f>+J23-J29</f>
        <v>14527964.278391406</v>
      </c>
      <c r="K32" s="117"/>
      <c r="L32" s="127">
        <f>+L23-L29</f>
        <v>14209874.500516025</v>
      </c>
      <c r="M32" s="117"/>
      <c r="N32" s="127">
        <f>+N23-N29</f>
        <v>18812531.387722809</v>
      </c>
      <c r="O32" s="117"/>
      <c r="P32" s="14"/>
      <c r="Q32" s="14"/>
      <c r="R32" s="14"/>
      <c r="S32" s="14"/>
      <c r="T32" s="14"/>
      <c r="U32" s="14"/>
      <c r="V32" s="14"/>
      <c r="W32" s="14"/>
      <c r="X32" s="14"/>
      <c r="Y32" s="14"/>
      <c r="Z32" s="14"/>
    </row>
    <row r="33" spans="2:26" ht="29.25" customHeight="1" x14ac:dyDescent="0.25">
      <c r="B33" s="52"/>
      <c r="C33" s="18" t="s">
        <v>10</v>
      </c>
      <c r="D33" s="19" t="s">
        <v>52</v>
      </c>
      <c r="E33" s="5" t="s">
        <v>78</v>
      </c>
      <c r="F33" s="119">
        <f>+F32/F12</f>
        <v>0.72095134999999999</v>
      </c>
      <c r="G33" s="117"/>
      <c r="H33" s="119">
        <f>+H32/H12</f>
        <v>1.7127175318195784</v>
      </c>
      <c r="I33" s="117"/>
      <c r="J33" s="119">
        <f>+J32/J12</f>
        <v>1.1765572399999999</v>
      </c>
      <c r="K33" s="117"/>
      <c r="L33" s="119">
        <f>+L32/L12</f>
        <v>0.978105</v>
      </c>
      <c r="M33" s="117"/>
      <c r="N33" s="119">
        <f>+N32/N12</f>
        <v>1.3239055268953741</v>
      </c>
      <c r="O33" s="117"/>
      <c r="P33" s="14"/>
      <c r="Q33" s="14"/>
      <c r="R33" s="14"/>
      <c r="S33" s="14"/>
      <c r="T33" s="14"/>
      <c r="U33" s="14"/>
      <c r="V33" s="14"/>
      <c r="W33" s="14"/>
      <c r="X33" s="14"/>
      <c r="Y33" s="14"/>
      <c r="Z33" s="14"/>
    </row>
    <row r="34" spans="2:26" ht="15.75" customHeight="1" x14ac:dyDescent="0.25">
      <c r="B34" s="52"/>
      <c r="C34" s="120"/>
      <c r="D34" s="117"/>
      <c r="E34" s="117"/>
      <c r="F34" s="117"/>
      <c r="G34" s="117"/>
      <c r="H34" s="117"/>
      <c r="I34" s="117"/>
      <c r="J34" s="117"/>
      <c r="K34" s="117"/>
      <c r="L34" s="117"/>
      <c r="M34" s="117"/>
      <c r="N34" s="117"/>
      <c r="O34" s="121"/>
      <c r="P34" s="14"/>
      <c r="Q34" s="14"/>
      <c r="R34" s="14"/>
      <c r="S34" s="14"/>
      <c r="T34" s="14"/>
      <c r="U34" s="14"/>
      <c r="V34" s="14"/>
      <c r="W34" s="14"/>
      <c r="X34" s="14"/>
      <c r="Y34" s="14"/>
      <c r="Z34" s="14"/>
    </row>
    <row r="35" spans="2:26" ht="15.75" customHeight="1" x14ac:dyDescent="0.25">
      <c r="B35" s="52"/>
      <c r="C35" s="18" t="s">
        <v>112</v>
      </c>
      <c r="D35" s="19" t="s">
        <v>80</v>
      </c>
      <c r="E35" s="5" t="s">
        <v>87</v>
      </c>
      <c r="F35" s="81">
        <f>+MAX(F24,F32)</f>
        <v>10000000</v>
      </c>
      <c r="G35" s="81"/>
      <c r="H35" s="81">
        <f>+MAX(H24,H32)</f>
        <v>12347860.16733993</v>
      </c>
      <c r="I35" s="81"/>
      <c r="J35" s="81">
        <f>+MAX(J24,J32)</f>
        <v>14527964.278391406</v>
      </c>
      <c r="K35" s="81"/>
      <c r="L35" s="81">
        <f>+MAX(L24,L32)</f>
        <v>14527964.278391406</v>
      </c>
      <c r="M35" s="81"/>
      <c r="N35" s="81">
        <f>+MAX(N24,N32)</f>
        <v>18812531.387722809</v>
      </c>
      <c r="O35" s="81"/>
      <c r="P35" s="17"/>
      <c r="Q35" s="14"/>
      <c r="R35" s="14"/>
      <c r="S35" s="14"/>
      <c r="T35" s="14"/>
      <c r="U35" s="14"/>
      <c r="V35" s="14"/>
      <c r="W35" s="14"/>
      <c r="X35" s="14"/>
      <c r="Y35" s="14"/>
      <c r="Z35" s="14"/>
    </row>
    <row r="36" spans="2:26" ht="15.75" customHeight="1" thickBot="1" x14ac:dyDescent="0.3">
      <c r="B36" s="52"/>
      <c r="C36" s="55"/>
      <c r="D36" s="16"/>
      <c r="E36" s="5" t="s">
        <v>86</v>
      </c>
      <c r="F36" s="81">
        <f>+MAX(F23,F24)</f>
        <v>10000000</v>
      </c>
      <c r="G36" s="81"/>
      <c r="H36" s="81">
        <f>+MAX(H23,H24)</f>
        <v>12684825.209174912</v>
      </c>
      <c r="I36" s="81"/>
      <c r="J36" s="81">
        <f>+MAX(J23,J24)</f>
        <v>14764293.801970776</v>
      </c>
      <c r="K36" s="81"/>
      <c r="L36" s="81">
        <f>+MAX(L23,L24)</f>
        <v>14527964.278391406</v>
      </c>
      <c r="M36" s="81"/>
      <c r="N36" s="81">
        <f>+MAX(N23,N24)</f>
        <v>19520474.058095876</v>
      </c>
      <c r="O36" s="81"/>
      <c r="P36" s="14"/>
      <c r="Q36" s="14"/>
      <c r="R36" s="14"/>
      <c r="S36" s="14"/>
      <c r="T36" s="14"/>
      <c r="U36" s="14"/>
      <c r="V36" s="14"/>
      <c r="W36" s="14"/>
      <c r="X36" s="14"/>
      <c r="Y36" s="14"/>
      <c r="Z36" s="14"/>
    </row>
    <row r="37" spans="2:26" ht="15.75" customHeight="1" thickBot="1" x14ac:dyDescent="0.3">
      <c r="B37" s="113" t="s">
        <v>88</v>
      </c>
      <c r="C37" s="114"/>
      <c r="D37" s="114"/>
      <c r="E37" s="114"/>
      <c r="F37" s="114"/>
      <c r="G37" s="114"/>
      <c r="H37" s="114"/>
      <c r="I37" s="114"/>
      <c r="J37" s="114"/>
      <c r="K37" s="114"/>
      <c r="L37" s="114"/>
      <c r="M37" s="114"/>
      <c r="N37" s="114"/>
      <c r="O37" s="115"/>
      <c r="P37" s="14"/>
      <c r="Q37" s="14"/>
      <c r="R37" s="14"/>
      <c r="S37" s="14"/>
      <c r="T37" s="14"/>
      <c r="U37" s="14"/>
      <c r="V37" s="14"/>
      <c r="W37" s="14"/>
      <c r="X37" s="14"/>
      <c r="Y37" s="14"/>
      <c r="Z37" s="14"/>
    </row>
    <row r="38" spans="2:26" ht="35.450000000000003" customHeight="1" thickBot="1" x14ac:dyDescent="0.3">
      <c r="B38" s="51">
        <v>1</v>
      </c>
      <c r="C38" s="110" t="s">
        <v>113</v>
      </c>
      <c r="D38" s="111"/>
      <c r="E38" s="111"/>
      <c r="F38" s="111"/>
      <c r="G38" s="111"/>
      <c r="H38" s="111"/>
      <c r="I38" s="111"/>
      <c r="J38" s="111"/>
      <c r="K38" s="111"/>
      <c r="L38" s="111"/>
      <c r="M38" s="111"/>
      <c r="N38" s="111"/>
      <c r="O38" s="112"/>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38:O38"/>
    <mergeCell ref="F36:G36"/>
    <mergeCell ref="H36:I36"/>
    <mergeCell ref="J36:K36"/>
    <mergeCell ref="L36:M36"/>
    <mergeCell ref="N36:O36"/>
    <mergeCell ref="B37:O37"/>
    <mergeCell ref="C34:O34"/>
    <mergeCell ref="F35:G35"/>
    <mergeCell ref="H35:I35"/>
    <mergeCell ref="J35:K35"/>
    <mergeCell ref="L35:M35"/>
    <mergeCell ref="N35:O35"/>
    <mergeCell ref="F32:G32"/>
    <mergeCell ref="H32:I32"/>
    <mergeCell ref="J32:K32"/>
    <mergeCell ref="L32:M32"/>
    <mergeCell ref="N32:O32"/>
    <mergeCell ref="F33:G33"/>
    <mergeCell ref="H33:I33"/>
    <mergeCell ref="J33:K33"/>
    <mergeCell ref="L33:M33"/>
    <mergeCell ref="N33:O33"/>
    <mergeCell ref="F30:G30"/>
    <mergeCell ref="H30:I30"/>
    <mergeCell ref="J30:K30"/>
    <mergeCell ref="L30:M30"/>
    <mergeCell ref="N30:O30"/>
    <mergeCell ref="C31:O31"/>
    <mergeCell ref="F28:G28"/>
    <mergeCell ref="H28:I28"/>
    <mergeCell ref="J28:K28"/>
    <mergeCell ref="L28:M28"/>
    <mergeCell ref="N28:O28"/>
    <mergeCell ref="F29:G29"/>
    <mergeCell ref="H29:I29"/>
    <mergeCell ref="J29:K29"/>
    <mergeCell ref="L29:M29"/>
    <mergeCell ref="N29:O29"/>
    <mergeCell ref="F26:G26"/>
    <mergeCell ref="H26:I26"/>
    <mergeCell ref="J26:K26"/>
    <mergeCell ref="L26:M26"/>
    <mergeCell ref="N26:O26"/>
    <mergeCell ref="F27:G27"/>
    <mergeCell ref="H27:I27"/>
    <mergeCell ref="J27:K27"/>
    <mergeCell ref="L27:M27"/>
    <mergeCell ref="N27:O27"/>
    <mergeCell ref="F24:G24"/>
    <mergeCell ref="H24:I24"/>
    <mergeCell ref="J24:K24"/>
    <mergeCell ref="L24:M24"/>
    <mergeCell ref="N24:O24"/>
    <mergeCell ref="F25:G25"/>
    <mergeCell ref="H25:I25"/>
    <mergeCell ref="J25:K25"/>
    <mergeCell ref="L25:M25"/>
    <mergeCell ref="N25:O25"/>
    <mergeCell ref="C22:O22"/>
    <mergeCell ref="F23:G23"/>
    <mergeCell ref="H23:I23"/>
    <mergeCell ref="J23:K23"/>
    <mergeCell ref="L23:M23"/>
    <mergeCell ref="N23:O23"/>
    <mergeCell ref="F20:G20"/>
    <mergeCell ref="H20:I20"/>
    <mergeCell ref="J20:K20"/>
    <mergeCell ref="L20:M20"/>
    <mergeCell ref="N20:O20"/>
    <mergeCell ref="F21:G21"/>
    <mergeCell ref="H21:I21"/>
    <mergeCell ref="J21:K21"/>
    <mergeCell ref="L21:M21"/>
    <mergeCell ref="N21:O21"/>
    <mergeCell ref="F18:G18"/>
    <mergeCell ref="H18:I18"/>
    <mergeCell ref="J18:K18"/>
    <mergeCell ref="L18:M18"/>
    <mergeCell ref="N18:O18"/>
    <mergeCell ref="F19:G19"/>
    <mergeCell ref="H19:I19"/>
    <mergeCell ref="J19:K19"/>
    <mergeCell ref="L19:M19"/>
    <mergeCell ref="N19:O19"/>
    <mergeCell ref="C17:K17"/>
    <mergeCell ref="L17:M17"/>
    <mergeCell ref="N17:O17"/>
    <mergeCell ref="F14:G14"/>
    <mergeCell ref="H14:I14"/>
    <mergeCell ref="J14:K14"/>
    <mergeCell ref="L14:M14"/>
    <mergeCell ref="N14:O14"/>
    <mergeCell ref="C15:O15"/>
    <mergeCell ref="F13:G13"/>
    <mergeCell ref="H13:I13"/>
    <mergeCell ref="J13:K13"/>
    <mergeCell ref="L13:M13"/>
    <mergeCell ref="N13:O13"/>
    <mergeCell ref="F16:G16"/>
    <mergeCell ref="H16:I16"/>
    <mergeCell ref="J16:K16"/>
    <mergeCell ref="L16:M16"/>
    <mergeCell ref="N16:O16"/>
    <mergeCell ref="C10:E11"/>
    <mergeCell ref="F10:G10"/>
    <mergeCell ref="H10:I10"/>
    <mergeCell ref="J10:K10"/>
    <mergeCell ref="L10:M10"/>
    <mergeCell ref="N10:O10"/>
    <mergeCell ref="F12:G12"/>
    <mergeCell ref="H12:I12"/>
    <mergeCell ref="J12:K12"/>
    <mergeCell ref="L12:M12"/>
    <mergeCell ref="N12:O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1DA7F5DA340943B6539C9A2756C47C" ma:contentTypeVersion="5" ma:contentTypeDescription="Create a new document." ma:contentTypeScope="" ma:versionID="745a0444b79aa47ff648dc54b1582998">
  <xsd:schema xmlns:xsd="http://www.w3.org/2001/XMLSchema" xmlns:xs="http://www.w3.org/2001/XMLSchema" xmlns:p="http://schemas.microsoft.com/office/2006/metadata/properties" xmlns:ns3="3e9605db-e695-4b38-b53f-69be5a05abc1" targetNamespace="http://schemas.microsoft.com/office/2006/metadata/properties" ma:root="true" ma:fieldsID="ca0ae269c40191f25029a7ac77761488" ns3:_="">
    <xsd:import namespace="3e9605db-e695-4b38-b53f-69be5a05abc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605db-e695-4b38-b53f-69be5a05a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D82F57-0790-4582-9CAA-BBCDD285AFAB}">
  <ds:schemaRefs>
    <ds:schemaRef ds:uri="http://schemas.microsoft.com/sharepoint/v3/contenttype/forms"/>
  </ds:schemaRefs>
</ds:datastoreItem>
</file>

<file path=customXml/itemProps2.xml><?xml version="1.0" encoding="utf-8"?>
<ds:datastoreItem xmlns:ds="http://schemas.openxmlformats.org/officeDocument/2006/customXml" ds:itemID="{397928BB-5FE4-4B42-9163-CCC26546D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605db-e695-4b38-b53f-69be5a05a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29B68D-1CFD-4A3F-B60D-0A6CDAB7AB01}">
  <ds:schemaRefs/>
</ds:datastoreItem>
</file>

<file path=customXml/itemProps4.xml><?xml version="1.0" encoding="utf-8"?>
<ds:datastoreItem xmlns:ds="http://schemas.openxmlformats.org/officeDocument/2006/customXml" ds:itemID="{DA54E2DE-CF77-4C13-AC1A-E95E559AAE91}">
  <ds:schemaRef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elements/1.1/"/>
    <ds:schemaRef ds:uri="3e9605db-e695-4b38-b53f-69be5a05abc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 Variable Fees</vt:lpstr>
      <vt:lpstr>One Year-Hybrid Fees</vt:lpstr>
      <vt:lpstr>Multi Year- Hybrid Fees</vt:lpstr>
      <vt:lpstr>AAA CURRENT METHOD</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Jayesh Shetty</cp:lastModifiedBy>
  <cp:lastPrinted>2024-07-29T09:59:59Z</cp:lastPrinted>
  <dcterms:created xsi:type="dcterms:W3CDTF">2024-06-06T09:43:50Z</dcterms:created>
  <dcterms:modified xsi:type="dcterms:W3CDTF">2024-10-01T04:17:00Z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0x010100D31DA7F5DA340943B6539C9A2756C47C</vt:lpwstr>
  </property>
</Properties>
</file>